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Datos\3 HEZKUNTZA\2018\EJECUCION\bilerak talde motorra\urtarrila 2020\bidaltzeko finalak\"/>
    </mc:Choice>
  </mc:AlternateContent>
  <bookViews>
    <workbookView xWindow="0" yWindow="0" windowWidth="25125" windowHeight="12345" tabRatio="934"/>
  </bookViews>
  <sheets>
    <sheet name="presupuesto UNIFICADO" sheetId="2" r:id="rId1"/>
    <sheet name="presupuesto por actividades" sheetId="3" r:id="rId2"/>
    <sheet name="cronograma" sheetId="4" r:id="rId3"/>
  </sheets>
  <definedNames>
    <definedName name="_xlnm._FilterDatabase" localSheetId="1">'presupuesto por actividades'!$A$4:$K$112</definedName>
    <definedName name="Excel_BuiltIn__FilterDatabase" localSheetId="2">cronograma!#REF!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5" i="2" l="1"/>
  <c r="J111" i="3" l="1"/>
  <c r="I111" i="3"/>
  <c r="G108" i="3"/>
  <c r="H108" i="3" s="1"/>
  <c r="K108" i="3" s="1"/>
  <c r="H107" i="3"/>
  <c r="K107" i="3" s="1"/>
  <c r="G107" i="3"/>
  <c r="G106" i="3"/>
  <c r="I106" i="3" s="1"/>
  <c r="I105" i="3"/>
  <c r="H105" i="3"/>
  <c r="G105" i="3"/>
  <c r="E105" i="3"/>
  <c r="J104" i="3"/>
  <c r="J103" i="3"/>
  <c r="K103" i="3" s="1"/>
  <c r="G103" i="3"/>
  <c r="G102" i="3"/>
  <c r="J102" i="3" s="1"/>
  <c r="K102" i="3" s="1"/>
  <c r="F101" i="3"/>
  <c r="G101" i="3" s="1"/>
  <c r="J101" i="3" s="1"/>
  <c r="G100" i="3"/>
  <c r="H100" i="3" s="1"/>
  <c r="K100" i="3" s="1"/>
  <c r="G99" i="3"/>
  <c r="H99" i="3" s="1"/>
  <c r="K99" i="3" s="1"/>
  <c r="K98" i="3"/>
  <c r="I98" i="3"/>
  <c r="G98" i="3"/>
  <c r="G97" i="3"/>
  <c r="E97" i="3"/>
  <c r="I96" i="3"/>
  <c r="K95" i="3"/>
  <c r="H95" i="3"/>
  <c r="G95" i="3"/>
  <c r="H94" i="3"/>
  <c r="K94" i="3" s="1"/>
  <c r="G94" i="3"/>
  <c r="G93" i="3"/>
  <c r="I93" i="3" s="1"/>
  <c r="K93" i="3" s="1"/>
  <c r="E92" i="3"/>
  <c r="G92" i="3" s="1"/>
  <c r="H92" i="3" s="1"/>
  <c r="K92" i="3" s="1"/>
  <c r="E91" i="3"/>
  <c r="G91" i="3" s="1"/>
  <c r="K90" i="3"/>
  <c r="G90" i="3"/>
  <c r="J89" i="3"/>
  <c r="I89" i="3"/>
  <c r="G87" i="3"/>
  <c r="H87" i="3" s="1"/>
  <c r="K87" i="3" s="1"/>
  <c r="I86" i="3"/>
  <c r="I83" i="3" s="1"/>
  <c r="G86" i="3"/>
  <c r="G85" i="3"/>
  <c r="H85" i="3" s="1"/>
  <c r="K85" i="3" s="1"/>
  <c r="E85" i="3"/>
  <c r="G84" i="3"/>
  <c r="E84" i="3"/>
  <c r="J83" i="3"/>
  <c r="J82" i="3"/>
  <c r="K82" i="3" s="1"/>
  <c r="G82" i="3"/>
  <c r="G81" i="3"/>
  <c r="J81" i="3" s="1"/>
  <c r="K81" i="3" s="1"/>
  <c r="G80" i="3"/>
  <c r="J80" i="3" s="1"/>
  <c r="F80" i="3"/>
  <c r="G79" i="3"/>
  <c r="H79" i="3" s="1"/>
  <c r="K79" i="3" s="1"/>
  <c r="G78" i="3"/>
  <c r="I78" i="3" s="1"/>
  <c r="K77" i="3"/>
  <c r="E77" i="3"/>
  <c r="G77" i="3" s="1"/>
  <c r="H77" i="3" s="1"/>
  <c r="H76" i="3"/>
  <c r="K76" i="3" s="1"/>
  <c r="E76" i="3"/>
  <c r="G76" i="3" s="1"/>
  <c r="H75" i="3"/>
  <c r="G75" i="3"/>
  <c r="H73" i="3"/>
  <c r="K73" i="3" s="1"/>
  <c r="E73" i="3"/>
  <c r="G73" i="3" s="1"/>
  <c r="I72" i="3"/>
  <c r="G72" i="3"/>
  <c r="G71" i="3"/>
  <c r="H71" i="3" s="1"/>
  <c r="K71" i="3" s="1"/>
  <c r="E71" i="3"/>
  <c r="H70" i="3"/>
  <c r="K70" i="3" s="1"/>
  <c r="G70" i="3"/>
  <c r="E70" i="3"/>
  <c r="G69" i="3"/>
  <c r="G68" i="3" s="1"/>
  <c r="J68" i="3"/>
  <c r="H67" i="3"/>
  <c r="K67" i="3" s="1"/>
  <c r="G67" i="3"/>
  <c r="E67" i="3"/>
  <c r="I66" i="3"/>
  <c r="G66" i="3"/>
  <c r="F66" i="3"/>
  <c r="G65" i="3"/>
  <c r="H65" i="3" s="1"/>
  <c r="K65" i="3" s="1"/>
  <c r="E65" i="3"/>
  <c r="G64" i="3"/>
  <c r="H64" i="3" s="1"/>
  <c r="K64" i="3" s="1"/>
  <c r="E64" i="3"/>
  <c r="K63" i="3"/>
  <c r="G63" i="3"/>
  <c r="J62" i="3"/>
  <c r="H61" i="3"/>
  <c r="G61" i="3"/>
  <c r="J61" i="3" s="1"/>
  <c r="G60" i="3"/>
  <c r="J60" i="3" s="1"/>
  <c r="K60" i="3" s="1"/>
  <c r="F59" i="3"/>
  <c r="G59" i="3" s="1"/>
  <c r="J59" i="3" s="1"/>
  <c r="K59" i="3" s="1"/>
  <c r="G58" i="3"/>
  <c r="H58" i="3" s="1"/>
  <c r="K58" i="3" s="1"/>
  <c r="E57" i="3"/>
  <c r="G57" i="3" s="1"/>
  <c r="H57" i="3" s="1"/>
  <c r="K57" i="3" s="1"/>
  <c r="K56" i="3"/>
  <c r="I56" i="3"/>
  <c r="G56" i="3"/>
  <c r="G55" i="3"/>
  <c r="H55" i="3" s="1"/>
  <c r="K55" i="3" s="1"/>
  <c r="E55" i="3"/>
  <c r="G54" i="3"/>
  <c r="E54" i="3"/>
  <c r="I53" i="3"/>
  <c r="G51" i="3"/>
  <c r="H51" i="3" s="1"/>
  <c r="K51" i="3" s="1"/>
  <c r="E50" i="3"/>
  <c r="G50" i="3" s="1"/>
  <c r="H50" i="3" s="1"/>
  <c r="K50" i="3" s="1"/>
  <c r="K49" i="3"/>
  <c r="I49" i="3"/>
  <c r="G49" i="3"/>
  <c r="G48" i="3"/>
  <c r="H48" i="3" s="1"/>
  <c r="K48" i="3" s="1"/>
  <c r="E48" i="3"/>
  <c r="G47" i="3"/>
  <c r="H47" i="3" s="1"/>
  <c r="K47" i="3" s="1"/>
  <c r="E47" i="3"/>
  <c r="H46" i="3"/>
  <c r="K46" i="3" s="1"/>
  <c r="G46" i="3"/>
  <c r="J45" i="3"/>
  <c r="I45" i="3"/>
  <c r="H45" i="3"/>
  <c r="G44" i="3"/>
  <c r="H44" i="3" s="1"/>
  <c r="K44" i="3" s="1"/>
  <c r="G43" i="3"/>
  <c r="H43" i="3" s="1"/>
  <c r="K43" i="3" s="1"/>
  <c r="K42" i="3"/>
  <c r="E42" i="3"/>
  <c r="G42" i="3" s="1"/>
  <c r="H42" i="3" s="1"/>
  <c r="G41" i="3"/>
  <c r="I41" i="3" s="1"/>
  <c r="K41" i="3" s="1"/>
  <c r="E40" i="3"/>
  <c r="G40" i="3" s="1"/>
  <c r="H40" i="3" s="1"/>
  <c r="K40" i="3" s="1"/>
  <c r="H39" i="3"/>
  <c r="K39" i="3" s="1"/>
  <c r="E39" i="3"/>
  <c r="G39" i="3" s="1"/>
  <c r="H38" i="3"/>
  <c r="G38" i="3"/>
  <c r="J37" i="3"/>
  <c r="H36" i="3"/>
  <c r="K36" i="3" s="1"/>
  <c r="G36" i="3"/>
  <c r="G35" i="3"/>
  <c r="H35" i="3" s="1"/>
  <c r="G34" i="3"/>
  <c r="H34" i="3" s="1"/>
  <c r="K34" i="3" s="1"/>
  <c r="G33" i="3"/>
  <c r="H33" i="3" s="1"/>
  <c r="K33" i="3" s="1"/>
  <c r="H32" i="3"/>
  <c r="K32" i="3" s="1"/>
  <c r="E32" i="3"/>
  <c r="G32" i="3" s="1"/>
  <c r="K31" i="3"/>
  <c r="I31" i="3"/>
  <c r="G31" i="3"/>
  <c r="G30" i="3"/>
  <c r="H30" i="3" s="1"/>
  <c r="K30" i="3" s="1"/>
  <c r="E30" i="3"/>
  <c r="H29" i="3"/>
  <c r="K29" i="3" s="1"/>
  <c r="G29" i="3"/>
  <c r="E29" i="3"/>
  <c r="H28" i="3"/>
  <c r="K28" i="3" s="1"/>
  <c r="G28" i="3"/>
  <c r="J27" i="3"/>
  <c r="I27" i="3"/>
  <c r="H26" i="3"/>
  <c r="K26" i="3" s="1"/>
  <c r="G26" i="3"/>
  <c r="E25" i="3"/>
  <c r="G25" i="3" s="1"/>
  <c r="H25" i="3" s="1"/>
  <c r="K25" i="3" s="1"/>
  <c r="G24" i="3"/>
  <c r="I24" i="3" s="1"/>
  <c r="E23" i="3"/>
  <c r="G23" i="3" s="1"/>
  <c r="H23" i="3" s="1"/>
  <c r="K23" i="3" s="1"/>
  <c r="E22" i="3"/>
  <c r="G22" i="3" s="1"/>
  <c r="H22" i="3" s="1"/>
  <c r="J21" i="3"/>
  <c r="G20" i="3"/>
  <c r="H20" i="3" s="1"/>
  <c r="K20" i="3" s="1"/>
  <c r="G19" i="3"/>
  <c r="H19" i="3" s="1"/>
  <c r="K19" i="3" s="1"/>
  <c r="E18" i="3"/>
  <c r="G18" i="3" s="1"/>
  <c r="H18" i="3" s="1"/>
  <c r="K18" i="3" s="1"/>
  <c r="I17" i="3"/>
  <c r="K17" i="3" s="1"/>
  <c r="G17" i="3"/>
  <c r="H16" i="3"/>
  <c r="K16" i="3" s="1"/>
  <c r="G16" i="3"/>
  <c r="E16" i="3"/>
  <c r="G15" i="3"/>
  <c r="H15" i="3" s="1"/>
  <c r="K15" i="3" s="1"/>
  <c r="E15" i="3"/>
  <c r="H14" i="3"/>
  <c r="K14" i="3" s="1"/>
  <c r="G14" i="3"/>
  <c r="J13" i="3"/>
  <c r="I13" i="3"/>
  <c r="G12" i="3"/>
  <c r="H12" i="3" s="1"/>
  <c r="K12" i="3" s="1"/>
  <c r="E11" i="3"/>
  <c r="G11" i="3" s="1"/>
  <c r="G10" i="3"/>
  <c r="H10" i="3" s="1"/>
  <c r="K10" i="3" s="1"/>
  <c r="G9" i="3"/>
  <c r="I9" i="3" s="1"/>
  <c r="I6" i="3" s="1"/>
  <c r="K8" i="3"/>
  <c r="E8" i="3"/>
  <c r="G8" i="3" s="1"/>
  <c r="H8" i="3" s="1"/>
  <c r="H7" i="3"/>
  <c r="E7" i="3"/>
  <c r="G7" i="3" s="1"/>
  <c r="J6" i="3"/>
  <c r="J5" i="3" s="1"/>
  <c r="K101" i="3" l="1"/>
  <c r="J96" i="3"/>
  <c r="J88" i="3" s="1"/>
  <c r="K35" i="3"/>
  <c r="H27" i="3"/>
  <c r="H11" i="3"/>
  <c r="K11" i="3" s="1"/>
  <c r="G6" i="3"/>
  <c r="H21" i="3"/>
  <c r="K27" i="3"/>
  <c r="G53" i="3"/>
  <c r="H54" i="3"/>
  <c r="K66" i="3"/>
  <c r="I62" i="3"/>
  <c r="K80" i="3"/>
  <c r="J74" i="3"/>
  <c r="G21" i="3"/>
  <c r="K22" i="3"/>
  <c r="K45" i="3"/>
  <c r="K78" i="3"/>
  <c r="I74" i="3"/>
  <c r="K7" i="3"/>
  <c r="K9" i="3"/>
  <c r="H37" i="3"/>
  <c r="K38" i="3"/>
  <c r="K37" i="3" s="1"/>
  <c r="H62" i="3"/>
  <c r="K72" i="3"/>
  <c r="I68" i="3"/>
  <c r="G96" i="3"/>
  <c r="H13" i="3"/>
  <c r="K13" i="3"/>
  <c r="K24" i="3"/>
  <c r="I21" i="3"/>
  <c r="I5" i="3" s="1"/>
  <c r="I109" i="3" s="1"/>
  <c r="I112" i="3" s="1"/>
  <c r="G27" i="3"/>
  <c r="I37" i="3"/>
  <c r="K62" i="3"/>
  <c r="H69" i="3"/>
  <c r="H74" i="3"/>
  <c r="K75" i="3"/>
  <c r="K86" i="3"/>
  <c r="H97" i="3"/>
  <c r="K106" i="3"/>
  <c r="I104" i="3"/>
  <c r="I52" i="3"/>
  <c r="K61" i="3"/>
  <c r="G83" i="3"/>
  <c r="G104" i="3"/>
  <c r="G13" i="3"/>
  <c r="G37" i="3"/>
  <c r="G45" i="3"/>
  <c r="J53" i="3"/>
  <c r="G62" i="3"/>
  <c r="G74" i="3"/>
  <c r="H84" i="3"/>
  <c r="I88" i="3"/>
  <c r="H91" i="3"/>
  <c r="G89" i="3"/>
  <c r="G88" i="3" s="1"/>
  <c r="K105" i="3"/>
  <c r="K104" i="3" s="1"/>
  <c r="H104" i="3"/>
  <c r="H96" i="3" l="1"/>
  <c r="K97" i="3"/>
  <c r="K96" i="3" s="1"/>
  <c r="K69" i="3"/>
  <c r="K68" i="3" s="1"/>
  <c r="H68" i="3"/>
  <c r="H53" i="3"/>
  <c r="K54" i="3"/>
  <c r="K53" i="3" s="1"/>
  <c r="H89" i="3"/>
  <c r="H88" i="3" s="1"/>
  <c r="K91" i="3"/>
  <c r="K89" i="3" s="1"/>
  <c r="K6" i="3"/>
  <c r="G52" i="3"/>
  <c r="J52" i="3"/>
  <c r="J109" i="3" s="1"/>
  <c r="J112" i="3" s="1"/>
  <c r="K74" i="3"/>
  <c r="K21" i="3"/>
  <c r="H6" i="3"/>
  <c r="H5" i="3" s="1"/>
  <c r="H83" i="3"/>
  <c r="K84" i="3"/>
  <c r="K83" i="3" s="1"/>
  <c r="G5" i="3"/>
  <c r="K52" i="3" l="1"/>
  <c r="G109" i="3"/>
  <c r="K5" i="3"/>
  <c r="H52" i="3"/>
  <c r="H109" i="3"/>
  <c r="K88" i="3"/>
  <c r="G110" i="3" l="1"/>
  <c r="K109" i="3"/>
  <c r="H110" i="3" l="1"/>
  <c r="G111" i="3"/>
  <c r="G112" i="3" s="1"/>
  <c r="H111" i="3" l="1"/>
  <c r="K110" i="3"/>
  <c r="K111" i="3" l="1"/>
  <c r="H112" i="3"/>
  <c r="K112" i="3" s="1"/>
</calcChain>
</file>

<file path=xl/sharedStrings.xml><?xml version="1.0" encoding="utf-8"?>
<sst xmlns="http://schemas.openxmlformats.org/spreadsheetml/2006/main" count="455" uniqueCount="104">
  <si>
    <t>PRESUPUESTO POR PARTIDAS: " Hazi feministak:ernetuz goaz" FASE II</t>
  </si>
  <si>
    <t>CONCEPTO</t>
  </si>
  <si>
    <t>DFB</t>
  </si>
  <si>
    <t>1. MATERIALES</t>
  </si>
  <si>
    <t>SUBTOTAL</t>
  </si>
  <si>
    <t>KIT (folios, bolis, tinta impresión, papelógrafos)</t>
  </si>
  <si>
    <t>kit</t>
  </si>
  <si>
    <t>Material taller práctico</t>
  </si>
  <si>
    <t>Material Auzolan</t>
  </si>
  <si>
    <t>PRO 1</t>
  </si>
  <si>
    <t>Mes</t>
  </si>
  <si>
    <t>hora</t>
  </si>
  <si>
    <t>3.  VIAJES Y ESTANCIAS</t>
  </si>
  <si>
    <t>Movilidad técnica Bizilur</t>
  </si>
  <si>
    <t>km-media (40km*0,35)</t>
  </si>
  <si>
    <t>PRO 2</t>
  </si>
  <si>
    <t>i/v bus</t>
  </si>
  <si>
    <t>Movilidad integrantes Grupo Motor Etxaldeko Emakumeak</t>
  </si>
  <si>
    <t>km-media (20km*0,35)</t>
  </si>
  <si>
    <t>Movilidad facilitadoras</t>
  </si>
  <si>
    <t>Movilidad Participantes</t>
  </si>
  <si>
    <t>Lunch agroecológico</t>
  </si>
  <si>
    <t>PRO 3</t>
  </si>
  <si>
    <t>pack lunch</t>
  </si>
  <si>
    <t>4. CONTRATACIONES</t>
  </si>
  <si>
    <t>Dinamización externa de taller</t>
  </si>
  <si>
    <t>PRO 4</t>
  </si>
  <si>
    <t>facilitación/día</t>
  </si>
  <si>
    <t>Maquetación de materiales</t>
  </si>
  <si>
    <t>PRO 5</t>
  </si>
  <si>
    <t>pack maq/3 mat</t>
  </si>
  <si>
    <t>Impresión de materiales</t>
  </si>
  <si>
    <t>PRO 6</t>
  </si>
  <si>
    <t>pack 60 folletos</t>
  </si>
  <si>
    <t>5. TRADUCCIÓN</t>
  </si>
  <si>
    <t>Traducción de materiales eus/cas o cas/eus</t>
  </si>
  <si>
    <t>PRO 7</t>
  </si>
  <si>
    <t>palabra+iva</t>
  </si>
  <si>
    <t>TOTAL COSTES DIRECTOS</t>
  </si>
  <si>
    <t>1. GASTOS ADMINISTRACION, IDENTIFICACION, ETC.</t>
  </si>
  <si>
    <t>Gastos administrativos</t>
  </si>
  <si>
    <t>PRESUPUESTO TOTAL DEL PROYECTO</t>
  </si>
  <si>
    <t>PORCENTAJE DE PARTICIPACIÓN EN EL PROYECTO</t>
  </si>
  <si>
    <r>
      <rPr>
        <b/>
        <sz val="12"/>
        <rFont val="Calibri"/>
        <family val="2"/>
        <charset val="1"/>
      </rPr>
      <t>PRESUPUESTO POR ACTIVIDADES:</t>
    </r>
    <r>
      <rPr>
        <b/>
        <sz val="12"/>
        <rFont val="Calibri"/>
        <family val="2"/>
        <charset val="1"/>
      </rPr>
      <t>"Hazi feministak: ernetuz goaz" FASE II</t>
    </r>
  </si>
  <si>
    <t>ACTIVIDADES POR RESULTADO</t>
  </si>
  <si>
    <t>PROFORMA</t>
  </si>
  <si>
    <t>UNIDAD</t>
  </si>
  <si>
    <t>COSTE UNITARIO</t>
  </si>
  <si>
    <t>CANTIDAD</t>
  </si>
  <si>
    <t>TOTAL EUROS</t>
  </si>
  <si>
    <t>Bizilur Etxaldeko Emakumeak</t>
  </si>
  <si>
    <t>Otros aportes DFG</t>
  </si>
  <si>
    <t>TOTAL</t>
  </si>
  <si>
    <t>No Valorizado</t>
  </si>
  <si>
    <t>PARTIDAS</t>
  </si>
  <si>
    <t>Descripción</t>
  </si>
  <si>
    <t>.</t>
  </si>
  <si>
    <t>1.1. Reuniones de planificación y coordinación entre mujeres del movimiento campesino local e internacional.</t>
  </si>
  <si>
    <t>2. Personal</t>
  </si>
  <si>
    <t>Salario técnica proyecto</t>
  </si>
  <si>
    <t>SS.SS técnica de proyecto</t>
  </si>
  <si>
    <t>Aportación valorizado GM</t>
  </si>
  <si>
    <t>VAL 1</t>
  </si>
  <si>
    <t>3. Viajes y estancias</t>
  </si>
  <si>
    <t>1.2. Realización de dos talleres de reflexión, formación política y autoorganización al interior del movimiento de mujeres campesinas</t>
  </si>
  <si>
    <t>1. Materiales</t>
  </si>
  <si>
    <t>4. Contrataciones</t>
  </si>
  <si>
    <t>1.3. Realización de dos intercambios a través de videoconferencia con MMC y Anamuri para contrastar procesos de reflexión y aprendizajes de cada organización</t>
  </si>
  <si>
    <t>1.4. Realización de dos talleres de empoderamiento a través de saberes prácticos para mujeres baserritarras</t>
  </si>
  <si>
    <t>1.5. Realización de un intercambio de trabajo colectivo -auzolan- cada estación del año, en baserris entre mujeres del movimiento feminista y mujeres baserritarras a nivel local</t>
  </si>
  <si>
    <r>
      <rPr>
        <b/>
        <sz val="10"/>
        <rFont val="Calibri"/>
        <family val="2"/>
        <charset val="1"/>
      </rPr>
      <t>A.1.6.</t>
    </r>
    <r>
      <rPr>
        <b/>
        <sz val="10"/>
        <rFont val="Calibri"/>
        <family val="2"/>
        <charset val="1"/>
      </rPr>
      <t>Evaluación del proceso y diseño de un plan de acción para el movimiento de mujeres baserritarras de Etxalde</t>
    </r>
  </si>
  <si>
    <t>varios</t>
  </si>
  <si>
    <t>2.1. Creación de materiales didácticos y diseño de un taller sobre agroecofeminismos realizado de manera colectiva por Etxaldeko Emakumeak.</t>
  </si>
  <si>
    <t>6. Traducción</t>
  </si>
  <si>
    <t>2.2. Implementación de dos talleres piloto sobre agroecofeminismo en los cursos de agroecología ofrecidos por el sindicato EHNE Bizkaia y en Igitie (agroasamblea de Arratia)</t>
  </si>
  <si>
    <t>2.3. Implementación de un taller sobre agroecofeminismo en el marco de la EHMM con la participación de mujeres feministas locales e internacionales de diferentes esferas.</t>
  </si>
  <si>
    <t>2.4. Construcción de una herramienta práctica y didáctica que permita valorar los proyectos agroecológicos en clave feminista</t>
  </si>
  <si>
    <t>2.5 Socialización de la herramienta didáctica en el seno del movimiento campesino y en la Escuela Agraria de Derio</t>
  </si>
  <si>
    <t>3.1 Realización de 2 talleres de formación-reflexión con las organizaciones feministas, mujeres baserritarras y agentes de igualdad en dos comarcas de Bizkaia: Arratia y Lea Artibai.</t>
  </si>
  <si>
    <t>3.3.  Dos reuniones de seguimiento y valoración de las políticas públicas locales orientadas a mejorar la vida de las mujeres baserritarras puestas en marcha en Durangaldea a partir de la FASE I del proyecto.</t>
  </si>
  <si>
    <t>Total COSTES DIRECTOS</t>
  </si>
  <si>
    <t>Total COSTES INDIRECTOS</t>
  </si>
  <si>
    <t>TOTAL GENERAL</t>
  </si>
  <si>
    <r>
      <rPr>
        <b/>
        <sz val="12"/>
        <rFont val="Calibri"/>
        <family val="2"/>
        <charset val="1"/>
      </rPr>
      <t>CRONOGRAMA:</t>
    </r>
    <r>
      <rPr>
        <b/>
        <sz val="12"/>
        <rFont val="Calibri"/>
        <family val="2"/>
        <charset val="1"/>
      </rPr>
      <t>"Hazi feministak: ernetuz goaz" FASE II</t>
    </r>
  </si>
  <si>
    <t>Trimestre</t>
  </si>
  <si>
    <t>X</t>
  </si>
  <si>
    <t>1.3. Realización de dos intercambios a través de videoconferencia con MMC y Anamuri  para contrastar procesos de reflexión y aprendizajes de cada organización</t>
  </si>
  <si>
    <t>1.6. Evaluación del proceso y diseño de un plan de acción para el movimiento de mujeres baserritarras de Etxalde.</t>
  </si>
  <si>
    <r>
      <rPr>
        <sz val="11"/>
        <rFont val="Calibri"/>
        <family val="2"/>
        <charset val="1"/>
      </rPr>
      <t>2.1.</t>
    </r>
    <r>
      <rPr>
        <sz val="11"/>
        <rFont val="Calibri"/>
        <family val="2"/>
        <charset val="1"/>
      </rPr>
      <t>Creación de materiales didácticos y diseño de un taller sobre agroecofeminismos realizado de manera colectiva por Etxaldeko Emakumeak.</t>
    </r>
  </si>
  <si>
    <r>
      <rPr>
        <sz val="11"/>
        <rFont val="Calibri"/>
        <family val="2"/>
        <charset val="1"/>
      </rPr>
      <t>2.2.</t>
    </r>
    <r>
      <rPr>
        <sz val="11"/>
        <rFont val="Calibri"/>
        <family val="2"/>
        <charset val="1"/>
      </rPr>
      <t>Implementación de dos talleres piloto sobre agroecofeminismo en los cursos de agroecología ofrecidos por el sindicato EHNE Bizkaia y en Igitie (agroasamblea de Arratia)</t>
    </r>
  </si>
  <si>
    <r>
      <rPr>
        <sz val="11"/>
        <rFont val="Calibri"/>
        <family val="2"/>
        <charset val="1"/>
      </rPr>
      <t>2.3.</t>
    </r>
    <r>
      <rPr>
        <sz val="11"/>
        <rFont val="Calibri"/>
        <family val="2"/>
        <charset val="1"/>
      </rPr>
      <t>Implementación de un taller sobre agroecofeminismo en el marco de la EHMM con la participación de mujeres feministas locales e internacionales de diferentes esferas.</t>
    </r>
  </si>
  <si>
    <r>
      <rPr>
        <sz val="11"/>
        <rFont val="Calibri"/>
        <family val="2"/>
        <charset val="1"/>
      </rPr>
      <t>2.4.</t>
    </r>
    <r>
      <rPr>
        <sz val="11"/>
        <rFont val="Calibri"/>
        <family val="2"/>
        <charset val="1"/>
      </rPr>
      <t>Construcción de una herramienta práctica y didáctica que permita valorar los proyectos agroecológicos en clave feminista.</t>
    </r>
  </si>
  <si>
    <t>2.5. Socialización de la herramienta didáctica en el seno del movimiento campesino y en las Escuelas Agrarias</t>
  </si>
  <si>
    <t>3.3 Dos reuniones de seguimiento y valoración de las políticas públicas locales orientadas a mejorar la vida de las mujeres baserritarras puestas en marcha en Durangaldea a partir de la FASE I del proyecto.</t>
  </si>
  <si>
    <r>
      <rPr>
        <b/>
        <sz val="12"/>
        <rFont val="Calibri"/>
        <family val="2"/>
      </rPr>
      <t xml:space="preserve">RESULTADO 1. </t>
    </r>
    <r>
      <rPr>
        <sz val="12"/>
        <rFont val="Calibri"/>
        <family val="2"/>
      </rPr>
      <t xml:space="preserve">El movimiento de mujeres baserritarras por la soberanía alimentaria ha </t>
    </r>
    <r>
      <rPr>
        <b/>
        <sz val="12"/>
        <rFont val="Calibri"/>
        <family val="2"/>
      </rPr>
      <t>fortalecido su organización interna</t>
    </r>
    <r>
      <rPr>
        <sz val="12"/>
        <rFont val="Calibri"/>
        <family val="2"/>
      </rPr>
      <t xml:space="preserve"> así como sus alianzas con el movimiento feminista rural y urbano, local e internacional, a través de la generación de espacios teórico-prácticos de intercambio de saberes en las zonas rurales.</t>
    </r>
  </si>
  <si>
    <r>
      <rPr>
        <b/>
        <sz val="12"/>
        <rFont val="Calibri"/>
        <family val="2"/>
      </rPr>
      <t>RESULTADO 2.</t>
    </r>
    <r>
      <rPr>
        <sz val="12"/>
        <rFont val="Calibri"/>
        <family val="2"/>
      </rPr>
      <t xml:space="preserve">El movimiento de mujeres feministas y baserritarras ha </t>
    </r>
    <r>
      <rPr>
        <b/>
        <sz val="12"/>
        <rFont val="Calibri"/>
        <family val="2"/>
      </rPr>
      <t>aumentado su incidencia política en el movimiento campesino vasco</t>
    </r>
    <r>
      <rPr>
        <sz val="12"/>
        <rFont val="Calibri"/>
        <family val="2"/>
      </rPr>
      <t xml:space="preserve"> y ha promovido la incorporación de valores y prácticas feministas en sus proyectos y articulaciones.</t>
    </r>
  </si>
  <si>
    <t>RESULTADO 1.El movimiento de mujeres baserritarras por la soberanía alimentaria ha fortalecido su organización interna así como sus alianzas con el movimiento feminista rural y urbano, local e internacional, a través de la generación de espacios teórico-prácticos de intercambio de saberes en las zonas rurales.</t>
  </si>
  <si>
    <t>R2. El movimiento de mujeres feministas y baserritarras ha aumentado su incidencia política en el movimiento campesino vasco y ha promovido la incorporación de valores y prácticas feministas en sus proyectos y articulaciones.</t>
  </si>
  <si>
    <t>R3. Se ha impulsado la construcción colectiva de propuestas para que las instituciones públicas locales como titulares de obligaciones garantan el derecho a la igualdad real de las mujeres baserritarras, generando espacios de reflexión, debate, sistematización de aprendizajes y visibilización.</t>
  </si>
  <si>
    <r>
      <rPr>
        <b/>
        <sz val="12"/>
        <rFont val="Calibri"/>
        <family val="2"/>
      </rPr>
      <t xml:space="preserve">RESULTADO 3. </t>
    </r>
    <r>
      <rPr>
        <sz val="12"/>
        <rFont val="Calibri"/>
        <family val="2"/>
      </rPr>
      <t>Se ha impulsado la construcción colectiva de propuestas para que las</t>
    </r>
    <r>
      <rPr>
        <b/>
        <sz val="12"/>
        <rFont val="Calibri"/>
        <family val="2"/>
      </rPr>
      <t xml:space="preserve"> instituciones públicas locales</t>
    </r>
    <r>
      <rPr>
        <sz val="12"/>
        <rFont val="Calibri"/>
        <family val="2"/>
      </rPr>
      <t xml:space="preserve"> como titulares de obligaciones garantan el derecho a la igualdad real de las mujeres baserritarras, generando espacios de reflexión, debate, sistematización de aprendizajes y visibilización.</t>
    </r>
  </si>
  <si>
    <t>3.2 Creación de una guía de políticas públicas locales para las mujeres baserritarras que sistematice las propuestas recogidas en el proceso y ofrezca claves para su implementación por diferentes ayuntamientos y mancomunidades como titularidades de obligaciones.</t>
  </si>
  <si>
    <t>3.2 Creación de una guía de políticas públicas locales para las mujeres baserritarras que sistematice las propuestas recogidas en el proceso y ofrezca claves para su implementación por diferentes ayuntamientos y mancomunidades como titulares de obligaciones.</t>
  </si>
  <si>
    <t>Dinamización construcción herramienta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</si>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</sst>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Calibri"/>
      <family val="2"/>
      <charset val="1"/>
    </font>
    <font>
      <b/>
      <sz val="10"/>
      <name val="Calibri"/>
      <family val="2"/>
      <charset val="1"/>
    </font>
    <font>
      <b/>
      <sz val="12"/>
      <name val="Calibri"/>
      <family val="2"/>
      <charset val="1"/>
    </font>
    <font>
      <sz val="10"/>
      <name val="Courier New"/>
      <family val="3"/>
      <charset val="1"/>
    </font>
    <font>
      <sz val="1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2"/>
      <name val="Calibri"/>
      <family val="2"/>
      <charset val="1"/>
    </font>
    <font>
      <sz val="11"/>
      <name val="Calibri"/>
      <family val="2"/>
      <charset val="1"/>
    </font>
    <font>
      <b/>
      <sz val="10"/>
      <name val="Calibri"/>
      <family val="2"/>
    </font>
    <font>
      <sz val="11"/>
      <name val="Arial"/>
      <family val="2"/>
      <charset val="1"/>
    </font>
    <font>
      <b/>
      <sz val="13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CCCCC"/>
        <bgColor rgb="FFC0C0C0"/>
      </patternFill>
    </fill>
    <fill>
      <patternFill patternType="solid">
        <fgColor rgb="FFFFCC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0C0C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CC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1A1A1A"/>
      </bottom>
      <diagonal/>
    </border>
    <border>
      <left style="medium">
        <color auto="1"/>
      </left>
      <right/>
      <top style="thin">
        <color rgb="FF3A3935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rgb="FF1F1C1B"/>
      </top>
      <bottom/>
      <diagonal/>
    </border>
    <border>
      <left style="medium">
        <color auto="1"/>
      </left>
      <right/>
      <top style="thin">
        <color rgb="FF1A1A1A"/>
      </top>
      <bottom style="thin">
        <color rgb="FF3A3935"/>
      </bottom>
      <diagonal/>
    </border>
    <border>
      <left style="medium">
        <color auto="1"/>
      </left>
      <right style="medium">
        <color rgb="FF1F1C1B"/>
      </right>
      <top style="medium">
        <color auto="1"/>
      </top>
      <bottom style="medium">
        <color auto="1"/>
      </bottom>
      <diagonal/>
    </border>
    <border>
      <left style="medium">
        <color rgb="FF1F1C1B"/>
      </left>
      <right style="thin">
        <color rgb="FF1A1A1A"/>
      </right>
      <top style="medium">
        <color auto="1"/>
      </top>
      <bottom style="medium">
        <color auto="1"/>
      </bottom>
      <diagonal/>
    </border>
    <border>
      <left style="medium">
        <color rgb="FF1F1C1B"/>
      </left>
      <right style="medium">
        <color rgb="FF1F1C1B"/>
      </right>
      <top style="medium">
        <color auto="1"/>
      </top>
      <bottom style="medium">
        <color auto="1"/>
      </bottom>
      <diagonal/>
    </border>
    <border>
      <left style="medium">
        <color rgb="FF1F1C1B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rgb="FF1A1A1A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rgb="FF3A3935"/>
      </top>
      <bottom style="thin">
        <color rgb="FF3A3935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74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0" xfId="0" applyFont="1"/>
    <xf numFmtId="4" fontId="4" fillId="4" borderId="2" xfId="1" applyNumberFormat="1" applyFont="1" applyFill="1" applyBorder="1" applyAlignment="1">
      <alignment vertical="center" wrapText="1"/>
    </xf>
    <xf numFmtId="0" fontId="6" fillId="5" borderId="0" xfId="0" applyFont="1" applyFill="1"/>
    <xf numFmtId="0" fontId="6" fillId="5" borderId="6" xfId="0" applyFont="1" applyFill="1" applyBorder="1"/>
    <xf numFmtId="0" fontId="6" fillId="0" borderId="6" xfId="0" applyFont="1" applyBorder="1"/>
    <xf numFmtId="0" fontId="6" fillId="5" borderId="6" xfId="0" applyFont="1" applyFill="1" applyBorder="1" applyAlignment="1"/>
    <xf numFmtId="4" fontId="6" fillId="5" borderId="6" xfId="0" applyNumberFormat="1" applyFont="1" applyFill="1" applyBorder="1"/>
    <xf numFmtId="4" fontId="6" fillId="5" borderId="5" xfId="0" applyNumberFormat="1" applyFont="1" applyFill="1" applyBorder="1"/>
    <xf numFmtId="0" fontId="6" fillId="0" borderId="6" xfId="0" applyFont="1" applyBorder="1" applyAlignment="1"/>
    <xf numFmtId="4" fontId="6" fillId="0" borderId="16" xfId="0" applyNumberFormat="1" applyFont="1" applyBorder="1"/>
    <xf numFmtId="4" fontId="3" fillId="0" borderId="17" xfId="0" applyNumberFormat="1" applyFont="1" applyBorder="1"/>
    <xf numFmtId="4" fontId="6" fillId="0" borderId="6" xfId="0" applyNumberFormat="1" applyFont="1" applyBorder="1"/>
    <xf numFmtId="0" fontId="6" fillId="0" borderId="18" xfId="0" applyFont="1" applyBorder="1" applyAlignment="1">
      <alignment wrapText="1"/>
    </xf>
    <xf numFmtId="4" fontId="6" fillId="0" borderId="6" xfId="0" applyNumberFormat="1" applyFont="1" applyBorder="1"/>
    <xf numFmtId="0" fontId="6" fillId="0" borderId="6" xfId="1" applyFont="1" applyBorder="1" applyAlignment="1">
      <alignment horizontal="left" vertical="center" wrapText="1"/>
    </xf>
    <xf numFmtId="0" fontId="4" fillId="4" borderId="9" xfId="1" applyFont="1" applyFill="1" applyBorder="1" applyAlignment="1">
      <alignment vertical="center" wrapText="1"/>
    </xf>
    <xf numFmtId="0" fontId="6" fillId="0" borderId="6" xfId="0" applyFont="1" applyBorder="1"/>
    <xf numFmtId="4" fontId="3" fillId="0" borderId="6" xfId="0" applyNumberFormat="1" applyFont="1" applyBorder="1"/>
    <xf numFmtId="0" fontId="8" fillId="0" borderId="6" xfId="0" applyFont="1" applyBorder="1"/>
    <xf numFmtId="4" fontId="4" fillId="4" borderId="20" xfId="1" applyNumberFormat="1" applyFont="1" applyFill="1" applyBorder="1" applyAlignment="1">
      <alignment vertical="center" wrapText="1"/>
    </xf>
    <xf numFmtId="4" fontId="6" fillId="0" borderId="8" xfId="0" applyNumberFormat="1" applyFont="1" applyBorder="1"/>
    <xf numFmtId="4" fontId="3" fillId="5" borderId="6" xfId="0" applyNumberFormat="1" applyFont="1" applyFill="1" applyBorder="1"/>
    <xf numFmtId="0" fontId="6" fillId="5" borderId="18" xfId="0" applyFont="1" applyFill="1" applyBorder="1" applyAlignment="1">
      <alignment wrapText="1"/>
    </xf>
    <xf numFmtId="0" fontId="2" fillId="3" borderId="21" xfId="1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4" borderId="12" xfId="1" applyFont="1" applyFill="1" applyBorder="1" applyAlignment="1" applyProtection="1">
      <alignment horizontal="left" vertical="center" indent="3"/>
    </xf>
    <xf numFmtId="0" fontId="3" fillId="4" borderId="12" xfId="1" applyFont="1" applyFill="1" applyBorder="1" applyAlignment="1" applyProtection="1">
      <alignment vertical="center" wrapText="1"/>
    </xf>
    <xf numFmtId="3" fontId="3" fillId="4" borderId="12" xfId="1" applyNumberFormat="1" applyFont="1" applyFill="1" applyBorder="1" applyAlignment="1" applyProtection="1">
      <alignment horizontal="left" vertical="center"/>
    </xf>
    <xf numFmtId="0" fontId="3" fillId="4" borderId="12" xfId="1" applyFont="1" applyFill="1" applyBorder="1" applyAlignment="1" applyProtection="1">
      <alignment horizontal="left" vertical="center"/>
    </xf>
    <xf numFmtId="0" fontId="3" fillId="8" borderId="6" xfId="1" applyFont="1" applyFill="1" applyBorder="1" applyAlignment="1" applyProtection="1">
      <alignment horizontal="left" vertical="center"/>
    </xf>
    <xf numFmtId="4" fontId="3" fillId="8" borderId="6" xfId="1" applyNumberFormat="1" applyFont="1" applyFill="1" applyBorder="1" applyAlignment="1" applyProtection="1">
      <alignment vertical="center"/>
    </xf>
    <xf numFmtId="0" fontId="7" fillId="9" borderId="6" xfId="0" applyFont="1" applyFill="1" applyBorder="1" applyAlignment="1"/>
    <xf numFmtId="4" fontId="7" fillId="9" borderId="6" xfId="0" applyNumberFormat="1" applyFont="1" applyFill="1" applyBorder="1" applyAlignment="1"/>
    <xf numFmtId="0" fontId="6" fillId="5" borderId="26" xfId="0" applyFont="1" applyFill="1" applyBorder="1"/>
    <xf numFmtId="0" fontId="6" fillId="5" borderId="26" xfId="0" applyFont="1" applyFill="1" applyBorder="1" applyAlignment="1">
      <alignment wrapText="1"/>
    </xf>
    <xf numFmtId="4" fontId="6" fillId="5" borderId="8" xfId="0" applyNumberFormat="1" applyFont="1" applyFill="1" applyBorder="1"/>
    <xf numFmtId="4" fontId="8" fillId="0" borderId="6" xfId="0" applyNumberFormat="1" applyFont="1" applyBorder="1" applyAlignment="1"/>
    <xf numFmtId="4" fontId="7" fillId="5" borderId="6" xfId="0" applyNumberFormat="1" applyFont="1" applyFill="1" applyBorder="1" applyAlignment="1"/>
    <xf numFmtId="0" fontId="6" fillId="5" borderId="27" xfId="0" applyFont="1" applyFill="1" applyBorder="1" applyAlignment="1">
      <alignment wrapText="1"/>
    </xf>
    <xf numFmtId="0" fontId="6" fillId="5" borderId="5" xfId="0" applyFont="1" applyFill="1" applyBorder="1" applyAlignment="1"/>
    <xf numFmtId="0" fontId="6" fillId="5" borderId="5" xfId="0" applyFont="1" applyFill="1" applyBorder="1"/>
    <xf numFmtId="4" fontId="6" fillId="5" borderId="28" xfId="0" applyNumberFormat="1" applyFont="1" applyFill="1" applyBorder="1"/>
    <xf numFmtId="0" fontId="6" fillId="5" borderId="6" xfId="0" applyFont="1" applyFill="1" applyBorder="1" applyAlignment="1">
      <alignment wrapText="1"/>
    </xf>
    <xf numFmtId="4" fontId="8" fillId="0" borderId="8" xfId="0" applyNumberFormat="1" applyFont="1" applyBorder="1" applyAlignment="1"/>
    <xf numFmtId="0" fontId="6" fillId="0" borderId="26" xfId="0" applyFont="1" applyBorder="1"/>
    <xf numFmtId="0" fontId="6" fillId="0" borderId="17" xfId="0" applyFont="1" applyBorder="1" applyAlignment="1">
      <alignment wrapText="1"/>
    </xf>
    <xf numFmtId="0" fontId="6" fillId="0" borderId="12" xfId="0" applyFont="1" applyBorder="1" applyAlignment="1"/>
    <xf numFmtId="0" fontId="6" fillId="0" borderId="12" xfId="1" applyFont="1" applyBorder="1" applyAlignment="1">
      <alignment horizontal="left" vertical="center" wrapText="1"/>
    </xf>
    <xf numFmtId="4" fontId="6" fillId="0" borderId="28" xfId="0" applyNumberFormat="1" applyFont="1" applyBorder="1"/>
    <xf numFmtId="4" fontId="6" fillId="0" borderId="4" xfId="0" applyNumberFormat="1" applyFont="1" applyBorder="1"/>
    <xf numFmtId="0" fontId="6" fillId="0" borderId="26" xfId="0" applyFont="1" applyBorder="1" applyAlignment="1">
      <alignment wrapText="1"/>
    </xf>
    <xf numFmtId="0" fontId="7" fillId="9" borderId="26" xfId="0" applyFont="1" applyFill="1" applyBorder="1" applyAlignment="1"/>
    <xf numFmtId="4" fontId="7" fillId="9" borderId="8" xfId="0" applyNumberFormat="1" applyFont="1" applyFill="1" applyBorder="1" applyAlignment="1"/>
    <xf numFmtId="0" fontId="7" fillId="5" borderId="6" xfId="0" applyFont="1" applyFill="1" applyBorder="1" applyAlignment="1">
      <alignment wrapText="1"/>
    </xf>
    <xf numFmtId="0" fontId="8" fillId="5" borderId="6" xfId="0" applyFont="1" applyFill="1" applyBorder="1" applyAlignment="1">
      <alignment wrapText="1"/>
    </xf>
    <xf numFmtId="4" fontId="8" fillId="5" borderId="6" xfId="0" applyNumberFormat="1" applyFont="1" applyFill="1" applyBorder="1" applyAlignment="1">
      <alignment wrapText="1"/>
    </xf>
    <xf numFmtId="0" fontId="6" fillId="5" borderId="11" xfId="0" applyFont="1" applyFill="1" applyBorder="1" applyAlignment="1">
      <alignment wrapText="1"/>
    </xf>
    <xf numFmtId="0" fontId="6" fillId="5" borderId="27" xfId="0" applyFont="1" applyFill="1" applyBorder="1"/>
    <xf numFmtId="0" fontId="6" fillId="0" borderId="5" xfId="0" applyFont="1" applyBorder="1"/>
    <xf numFmtId="0" fontId="6" fillId="0" borderId="28" xfId="0" applyFont="1" applyBorder="1" applyAlignment="1"/>
    <xf numFmtId="0" fontId="6" fillId="0" borderId="11" xfId="1" applyFont="1" applyBorder="1" applyAlignment="1">
      <alignment horizontal="left" vertical="center" wrapText="1"/>
    </xf>
    <xf numFmtId="4" fontId="6" fillId="0" borderId="11" xfId="0" applyNumberFormat="1" applyFont="1" applyBorder="1"/>
    <xf numFmtId="4" fontId="6" fillId="0" borderId="5" xfId="0" applyNumberFormat="1" applyFont="1" applyBorder="1"/>
    <xf numFmtId="4" fontId="3" fillId="0" borderId="5" xfId="0" applyNumberFormat="1" applyFont="1" applyBorder="1"/>
    <xf numFmtId="0" fontId="6" fillId="0" borderId="6" xfId="0" applyFont="1" applyBorder="1" applyAlignment="1">
      <alignment wrapText="1"/>
    </xf>
    <xf numFmtId="0" fontId="3" fillId="9" borderId="6" xfId="0" applyFont="1" applyFill="1" applyBorder="1" applyAlignment="1"/>
    <xf numFmtId="4" fontId="7" fillId="9" borderId="6" xfId="0" applyNumberFormat="1" applyFont="1" applyFill="1" applyBorder="1" applyAlignment="1">
      <alignment wrapText="1"/>
    </xf>
    <xf numFmtId="4" fontId="8" fillId="0" borderId="6" xfId="0" applyNumberFormat="1" applyFont="1" applyBorder="1" applyAlignment="1">
      <alignment wrapText="1"/>
    </xf>
    <xf numFmtId="4" fontId="7" fillId="5" borderId="6" xfId="0" applyNumberFormat="1" applyFont="1" applyFill="1" applyBorder="1" applyAlignment="1">
      <alignment wrapText="1"/>
    </xf>
    <xf numFmtId="0" fontId="3" fillId="8" borderId="6" xfId="1" applyFont="1" applyFill="1" applyBorder="1" applyAlignment="1" applyProtection="1">
      <alignment vertical="center"/>
    </xf>
    <xf numFmtId="0" fontId="6" fillId="0" borderId="6" xfId="1" applyFont="1" applyBorder="1" applyAlignment="1">
      <alignment horizontal="center" vertical="center" wrapText="1"/>
    </xf>
    <xf numFmtId="2" fontId="6" fillId="0" borderId="6" xfId="0" applyNumberFormat="1" applyFont="1" applyBorder="1"/>
    <xf numFmtId="0" fontId="6" fillId="0" borderId="6" xfId="1" applyFont="1" applyBorder="1" applyAlignment="1">
      <alignment horizontal="center" vertical="center" wrapText="1"/>
    </xf>
    <xf numFmtId="4" fontId="3" fillId="9" borderId="6" xfId="0" applyNumberFormat="1" applyFont="1" applyFill="1" applyBorder="1" applyAlignment="1"/>
    <xf numFmtId="0" fontId="7" fillId="5" borderId="6" xfId="0" applyFont="1" applyFill="1" applyBorder="1" applyAlignment="1">
      <alignment horizontal="left" wrapText="1"/>
    </xf>
    <xf numFmtId="0" fontId="8" fillId="5" borderId="6" xfId="0" applyFont="1" applyFill="1" applyBorder="1" applyAlignment="1">
      <alignment horizontal="left" wrapText="1"/>
    </xf>
    <xf numFmtId="4" fontId="3" fillId="5" borderId="6" xfId="0" applyNumberFormat="1" applyFont="1" applyFill="1" applyBorder="1" applyAlignment="1"/>
    <xf numFmtId="4" fontId="6" fillId="5" borderId="6" xfId="0" applyNumberFormat="1" applyFont="1" applyFill="1" applyBorder="1" applyAlignment="1"/>
    <xf numFmtId="0" fontId="6" fillId="0" borderId="0" xfId="0" applyFont="1"/>
    <xf numFmtId="0" fontId="7" fillId="2" borderId="26" xfId="0" applyFont="1" applyFill="1" applyBorder="1" applyAlignment="1"/>
    <xf numFmtId="4" fontId="7" fillId="2" borderId="12" xfId="0" applyNumberFormat="1" applyFont="1" applyFill="1" applyBorder="1" applyAlignment="1"/>
    <xf numFmtId="4" fontId="7" fillId="2" borderId="8" xfId="0" applyNumberFormat="1" applyFont="1" applyFill="1" applyBorder="1" applyAlignment="1"/>
    <xf numFmtId="4" fontId="7" fillId="2" borderId="6" xfId="0" applyNumberFormat="1" applyFont="1" applyFill="1" applyBorder="1" applyAlignment="1"/>
    <xf numFmtId="2" fontId="3" fillId="0" borderId="6" xfId="1" applyNumberFormat="1" applyFont="1" applyBorder="1" applyAlignment="1" applyProtection="1">
      <alignment horizontal="center" vertical="center"/>
    </xf>
    <xf numFmtId="4" fontId="3" fillId="0" borderId="8" xfId="0" applyNumberFormat="1" applyFont="1" applyBorder="1" applyAlignment="1">
      <alignment wrapText="1"/>
    </xf>
    <xf numFmtId="0" fontId="13" fillId="0" borderId="0" xfId="0" applyFont="1"/>
    <xf numFmtId="0" fontId="11" fillId="0" borderId="0" xfId="0" applyFont="1"/>
    <xf numFmtId="0" fontId="14" fillId="0" borderId="0" xfId="0" applyFont="1"/>
    <xf numFmtId="0" fontId="14" fillId="11" borderId="3" xfId="0" applyFont="1" applyFill="1" applyBorder="1" applyAlignment="1">
      <alignment horizontal="left"/>
    </xf>
    <xf numFmtId="0" fontId="14" fillId="11" borderId="6" xfId="0" applyFont="1" applyFill="1" applyBorder="1"/>
    <xf numFmtId="0" fontId="14" fillId="11" borderId="7" xfId="0" applyFont="1" applyFill="1" applyBorder="1"/>
    <xf numFmtId="0" fontId="17" fillId="0" borderId="0" xfId="0" applyFont="1" applyAlignment="1">
      <alignment vertical="center" wrapText="1"/>
    </xf>
    <xf numFmtId="0" fontId="17" fillId="0" borderId="14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justify" vertical="center"/>
    </xf>
    <xf numFmtId="0" fontId="2" fillId="0" borderId="31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8" xfId="0" applyFont="1" applyBorder="1"/>
    <xf numFmtId="0" fontId="11" fillId="0" borderId="7" xfId="0" applyFont="1" applyBorder="1"/>
    <xf numFmtId="0" fontId="11" fillId="0" borderId="0" xfId="0" applyFont="1" applyAlignment="1">
      <alignment horizontal="left"/>
    </xf>
    <xf numFmtId="0" fontId="17" fillId="0" borderId="10" xfId="0" applyFont="1" applyBorder="1" applyAlignment="1">
      <alignment horizontal="justify" vertical="center"/>
    </xf>
    <xf numFmtId="0" fontId="11" fillId="0" borderId="11" xfId="0" applyFont="1" applyBorder="1"/>
    <xf numFmtId="0" fontId="11" fillId="0" borderId="5" xfId="0" applyFont="1" applyBorder="1"/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/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7" fillId="0" borderId="33" xfId="0" applyFont="1" applyBorder="1" applyAlignment="1">
      <alignment horizontal="justify" vertical="center"/>
    </xf>
    <xf numFmtId="0" fontId="11" fillId="0" borderId="16" xfId="0" applyFont="1" applyBorder="1"/>
    <xf numFmtId="0" fontId="11" fillId="0" borderId="12" xfId="0" applyFont="1" applyBorder="1"/>
    <xf numFmtId="0" fontId="18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7" fillId="0" borderId="18" xfId="0" applyFont="1" applyBorder="1" applyAlignment="1">
      <alignment horizontal="justify" vertical="center"/>
    </xf>
    <xf numFmtId="0" fontId="11" fillId="0" borderId="4" xfId="0" applyFont="1" applyBorder="1"/>
    <xf numFmtId="0" fontId="2" fillId="0" borderId="1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justify"/>
    </xf>
    <xf numFmtId="0" fontId="11" fillId="0" borderId="3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0" fillId="3" borderId="22" xfId="1" applyFont="1" applyFill="1" applyBorder="1" applyAlignment="1" applyProtection="1">
      <alignment horizontal="center" vertical="center" wrapText="1"/>
    </xf>
    <xf numFmtId="0" fontId="10" fillId="3" borderId="23" xfId="1" applyFont="1" applyFill="1" applyBorder="1" applyAlignment="1" applyProtection="1">
      <alignment horizontal="center" vertical="center" wrapText="1"/>
    </xf>
    <xf numFmtId="0" fontId="4" fillId="3" borderId="24" xfId="1" applyFont="1" applyFill="1" applyBorder="1" applyAlignment="1" applyProtection="1">
      <alignment horizontal="center" vertical="center" wrapText="1"/>
    </xf>
    <xf numFmtId="0" fontId="11" fillId="3" borderId="23" xfId="1" applyFont="1" applyFill="1" applyBorder="1" applyAlignment="1" applyProtection="1">
      <alignment horizontal="center" vertical="center" wrapText="1"/>
    </xf>
    <xf numFmtId="0" fontId="4" fillId="3" borderId="25" xfId="1" applyFont="1" applyFill="1" applyBorder="1" applyAlignment="1" applyProtection="1">
      <alignment horizontal="center" vertical="center" wrapText="1"/>
    </xf>
    <xf numFmtId="0" fontId="19" fillId="8" borderId="6" xfId="1" applyFont="1" applyFill="1" applyBorder="1" applyAlignment="1" applyProtection="1">
      <alignment vertical="center" wrapText="1"/>
    </xf>
    <xf numFmtId="0" fontId="7" fillId="9" borderId="5" xfId="0" applyFont="1" applyFill="1" applyBorder="1" applyAlignment="1">
      <alignment horizontal="left" wrapText="1"/>
    </xf>
    <xf numFmtId="0" fontId="7" fillId="9" borderId="12" xfId="0" applyFont="1" applyFill="1" applyBorder="1" applyAlignment="1">
      <alignment horizontal="left" wrapText="1"/>
    </xf>
    <xf numFmtId="0" fontId="7" fillId="9" borderId="6" xfId="0" applyFont="1" applyFill="1" applyBorder="1" applyAlignment="1">
      <alignment horizontal="left" wrapText="1"/>
    </xf>
    <xf numFmtId="0" fontId="19" fillId="8" borderId="6" xfId="1" applyFont="1" applyFill="1" applyBorder="1" applyAlignment="1" applyProtection="1">
      <alignment horizontal="left" vertical="center" wrapText="1"/>
    </xf>
    <xf numFmtId="0" fontId="12" fillId="9" borderId="6" xfId="0" applyFont="1" applyFill="1" applyBorder="1" applyAlignment="1">
      <alignment horizontal="left" wrapText="1"/>
    </xf>
    <xf numFmtId="2" fontId="3" fillId="10" borderId="6" xfId="1" applyNumberFormat="1" applyFont="1" applyFill="1" applyBorder="1" applyAlignment="1" applyProtection="1">
      <alignment horizontal="left" vertical="center" wrapText="1"/>
    </xf>
    <xf numFmtId="0" fontId="3" fillId="9" borderId="6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wrapText="1"/>
    </xf>
    <xf numFmtId="2" fontId="3" fillId="0" borderId="26" xfId="1" applyNumberFormat="1" applyFont="1" applyBorder="1" applyAlignment="1" applyProtection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16" fillId="9" borderId="30" xfId="0" applyFont="1" applyFill="1" applyBorder="1" applyAlignment="1">
      <alignment horizontal="left" vertical="center" wrapText="1"/>
    </xf>
    <xf numFmtId="0" fontId="15" fillId="9" borderId="30" xfId="0" applyFont="1" applyFill="1" applyBorder="1" applyAlignment="1">
      <alignment horizontal="left" vertical="center" wrapText="1"/>
    </xf>
    <xf numFmtId="0" fontId="17" fillId="9" borderId="32" xfId="0" applyFont="1" applyFill="1" applyBorder="1" applyAlignment="1">
      <alignment horizontal="left" vertical="center" wrapText="1"/>
    </xf>
    <xf numFmtId="0" fontId="17" fillId="9" borderId="30" xfId="0" applyFont="1" applyFill="1" applyBorder="1" applyAlignment="1">
      <alignment horizontal="left" vertical="center" wrapText="1"/>
    </xf>
    <xf numFmtId="0" fontId="4" fillId="3" borderId="36" xfId="1" applyFont="1" applyFill="1" applyBorder="1" applyAlignment="1" applyProtection="1">
      <alignment horizontal="center" vertical="center" wrapText="1"/>
    </xf>
    <xf numFmtId="0" fontId="4" fillId="4" borderId="37" xfId="1" applyFont="1" applyFill="1" applyBorder="1" applyAlignment="1">
      <alignment horizontal="left" vertical="center" wrapText="1"/>
    </xf>
    <xf numFmtId="0" fontId="4" fillId="6" borderId="38" xfId="1" applyFont="1" applyFill="1" applyBorder="1" applyAlignment="1">
      <alignment horizontal="left" vertical="center" wrapText="1"/>
    </xf>
    <xf numFmtId="0" fontId="4" fillId="6" borderId="35" xfId="1" applyFont="1" applyFill="1" applyBorder="1" applyAlignment="1">
      <alignment horizontal="right" vertical="center" wrapText="1"/>
    </xf>
    <xf numFmtId="0" fontId="9" fillId="7" borderId="39" xfId="1" applyFont="1" applyFill="1" applyBorder="1" applyAlignment="1">
      <alignment horizontal="left" vertical="center" wrapText="1"/>
    </xf>
    <xf numFmtId="4" fontId="6" fillId="0" borderId="3" xfId="0" applyNumberFormat="1" applyFont="1" applyBorder="1"/>
    <xf numFmtId="0" fontId="21" fillId="12" borderId="40" xfId="0" applyFont="1" applyFill="1" applyBorder="1"/>
    <xf numFmtId="0" fontId="21" fillId="12" borderId="42" xfId="0" applyFont="1" applyFill="1" applyBorder="1"/>
    <xf numFmtId="4" fontId="3" fillId="14" borderId="3" xfId="0" applyNumberFormat="1" applyFont="1" applyFill="1" applyBorder="1"/>
    <xf numFmtId="0" fontId="21" fillId="13" borderId="41" xfId="0" applyFont="1" applyFill="1" applyBorder="1"/>
    <xf numFmtId="0" fontId="21" fillId="13" borderId="43" xfId="0" applyFont="1" applyFill="1" applyBorder="1"/>
    <xf numFmtId="4" fontId="21" fillId="14" borderId="44" xfId="0" applyNumberFormat="1" applyFont="1" applyFill="1" applyBorder="1"/>
    <xf numFmtId="4" fontId="21" fillId="13" borderId="13" xfId="0" applyNumberFormat="1" applyFont="1" applyFill="1" applyBorder="1"/>
    <xf numFmtId="4" fontId="6" fillId="5" borderId="3" xfId="0" applyNumberFormat="1" applyFont="1" applyFill="1" applyBorder="1"/>
    <xf numFmtId="4" fontId="6" fillId="5" borderId="7" xfId="0" applyNumberFormat="1" applyFont="1" applyFill="1" applyBorder="1"/>
    <xf numFmtId="4" fontId="0" fillId="0" borderId="3" xfId="0" applyNumberFormat="1" applyBorder="1"/>
    <xf numFmtId="4" fontId="0" fillId="0" borderId="7" xfId="0" applyNumberFormat="1" applyBorder="1"/>
    <xf numFmtId="4" fontId="21" fillId="14" borderId="3" xfId="0" applyNumberFormat="1" applyFont="1" applyFill="1" applyBorder="1"/>
    <xf numFmtId="4" fontId="21" fillId="13" borderId="7" xfId="0" applyNumberFormat="1" applyFont="1" applyFill="1" applyBorder="1"/>
    <xf numFmtId="4" fontId="0" fillId="0" borderId="7" xfId="0" applyNumberFormat="1" applyFont="1" applyBorder="1"/>
    <xf numFmtId="4" fontId="0" fillId="0" borderId="3" xfId="0" applyNumberFormat="1" applyFont="1" applyBorder="1"/>
    <xf numFmtId="4" fontId="0" fillId="0" borderId="42" xfId="0" applyNumberFormat="1" applyFont="1" applyBorder="1"/>
    <xf numFmtId="4" fontId="0" fillId="0" borderId="43" xfId="0" applyNumberFormat="1" applyFont="1" applyBorder="1"/>
    <xf numFmtId="4" fontId="1" fillId="13" borderId="7" xfId="0" applyNumberFormat="1" applyFont="1" applyFill="1" applyBorder="1"/>
    <xf numFmtId="0" fontId="6" fillId="15" borderId="18" xfId="0" applyFont="1" applyFill="1" applyBorder="1" applyAlignment="1">
      <alignment wrapText="1"/>
    </xf>
    <xf numFmtId="4" fontId="0" fillId="15" borderId="3" xfId="0" applyNumberFormat="1" applyFill="1" applyBorder="1"/>
    <xf numFmtId="0" fontId="6" fillId="15" borderId="35" xfId="0" applyFont="1" applyFill="1" applyBorder="1" applyAlignment="1">
      <alignment wrapText="1"/>
    </xf>
    <xf numFmtId="0" fontId="6" fillId="16" borderId="18" xfId="0" applyFont="1" applyFill="1" applyBorder="1" applyAlignment="1">
      <alignment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F1C1B"/>
      <rgbColor rgb="FF339966"/>
      <rgbColor rgb="FF1A1A1A"/>
      <rgbColor rgb="FF3A3935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27"/>
  <sheetViews>
    <sheetView tabSelected="1" view="pageBreakPreview" zoomScale="110" zoomScaleNormal="110" zoomScaleSheetLayoutView="110" zoomScalePageLayoutView="130" workbookViewId="0">
      <pane ySplit="3" topLeftCell="A4" activePane="bottomLeft" state="frozen"/>
      <selection pane="bottomLeft" activeCell="D8" sqref="D8"/>
    </sheetView>
  </sheetViews>
  <sheetFormatPr baseColWidth="10" defaultColWidth="9.140625" defaultRowHeight="12.75" x14ac:dyDescent="0.2"/>
  <cols>
    <col min="1" max="1" width="50" style="1"/>
    <col min="2" max="1016" width="13.5703125" style="1"/>
  </cols>
  <sheetData>
    <row r="1" spans="1:1015" s="3" customFormat="1" ht="31.5" customHeight="1" thickBot="1" x14ac:dyDescent="0.25">
      <c r="A1" s="124" t="s">
        <v>0</v>
      </c>
    </row>
    <row r="2" spans="1:1015" ht="14.25" customHeight="1" x14ac:dyDescent="0.2">
      <c r="A2" s="146" t="s">
        <v>1</v>
      </c>
      <c r="B2" s="152"/>
      <c r="C2" s="155" t="s">
        <v>103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</row>
    <row r="3" spans="1:1015" ht="13.5" thickBot="1" x14ac:dyDescent="0.25">
      <c r="A3" s="146"/>
      <c r="B3" s="153" t="s">
        <v>52</v>
      </c>
      <c r="C3" s="15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</row>
    <row r="4" spans="1:1015" ht="15.75" x14ac:dyDescent="0.2">
      <c r="A4" s="4" t="s">
        <v>3</v>
      </c>
      <c r="B4" s="157">
        <v>1450</v>
      </c>
      <c r="C4" s="158">
        <v>1160.02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</row>
    <row r="5" spans="1:1015" s="5" customFormat="1" x14ac:dyDescent="0.2">
      <c r="A5" s="25" t="s">
        <v>5</v>
      </c>
      <c r="B5" s="159">
        <v>550</v>
      </c>
      <c r="C5" s="160"/>
    </row>
    <row r="6" spans="1:1015" x14ac:dyDescent="0.2">
      <c r="A6" s="25" t="s">
        <v>7</v>
      </c>
      <c r="B6" s="161">
        <v>300</v>
      </c>
      <c r="C6" s="16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</row>
    <row r="7" spans="1:1015" x14ac:dyDescent="0.2">
      <c r="A7" s="173" t="s">
        <v>8</v>
      </c>
      <c r="B7" s="171">
        <v>600</v>
      </c>
      <c r="C7" s="162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</row>
    <row r="8" spans="1:1015" ht="17.100000000000001" customHeight="1" x14ac:dyDescent="0.2">
      <c r="A8" s="18" t="s">
        <v>12</v>
      </c>
      <c r="B8" s="163">
        <v>2143.7599999999998</v>
      </c>
      <c r="C8" s="164">
        <v>480.41999999999985</v>
      </c>
    </row>
    <row r="9" spans="1:1015" x14ac:dyDescent="0.2">
      <c r="A9" s="15" t="s">
        <v>13</v>
      </c>
      <c r="B9" s="161">
        <v>728</v>
      </c>
      <c r="C9" s="165"/>
    </row>
    <row r="10" spans="1:1015" x14ac:dyDescent="0.2">
      <c r="A10" s="15" t="s">
        <v>13</v>
      </c>
      <c r="B10" s="161">
        <v>54.92</v>
      </c>
      <c r="C10" s="165"/>
    </row>
    <row r="11" spans="1:1015" x14ac:dyDescent="0.2">
      <c r="A11" s="15" t="s">
        <v>17</v>
      </c>
      <c r="B11" s="161">
        <v>840</v>
      </c>
      <c r="C11" s="165"/>
    </row>
    <row r="12" spans="1:1015" x14ac:dyDescent="0.2">
      <c r="A12" s="15" t="s">
        <v>19</v>
      </c>
      <c r="B12" s="161">
        <v>280</v>
      </c>
      <c r="C12" s="165"/>
    </row>
    <row r="13" spans="1:1015" x14ac:dyDescent="0.2">
      <c r="A13" s="25" t="s">
        <v>20</v>
      </c>
      <c r="B13" s="161">
        <v>126</v>
      </c>
      <c r="C13" s="165"/>
    </row>
    <row r="14" spans="1:1015" x14ac:dyDescent="0.2">
      <c r="A14" s="25" t="s">
        <v>21</v>
      </c>
      <c r="B14" s="161">
        <v>114.84</v>
      </c>
      <c r="C14" s="165"/>
    </row>
    <row r="15" spans="1:1015" ht="15.75" x14ac:dyDescent="0.2">
      <c r="A15" s="18" t="s">
        <v>24</v>
      </c>
      <c r="B15" s="163">
        <f>B16+B17+B18+B19</f>
        <v>11708.02</v>
      </c>
      <c r="C15" s="164">
        <v>2100.54</v>
      </c>
    </row>
    <row r="16" spans="1:1015" x14ac:dyDescent="0.2">
      <c r="A16" s="15" t="s">
        <v>25</v>
      </c>
      <c r="B16" s="161">
        <v>2700</v>
      </c>
      <c r="C16" s="165">
        <v>2100.54</v>
      </c>
    </row>
    <row r="17" spans="1:3" x14ac:dyDescent="0.2">
      <c r="A17" s="170" t="s">
        <v>28</v>
      </c>
      <c r="B17" s="171">
        <v>1681.9</v>
      </c>
      <c r="C17" s="165"/>
    </row>
    <row r="18" spans="1:3" x14ac:dyDescent="0.2">
      <c r="A18" s="170" t="s">
        <v>31</v>
      </c>
      <c r="B18" s="171">
        <v>4806.12</v>
      </c>
      <c r="C18" s="165"/>
    </row>
    <row r="19" spans="1:3" x14ac:dyDescent="0.2">
      <c r="A19" s="172" t="s">
        <v>102</v>
      </c>
      <c r="B19" s="171">
        <v>2520</v>
      </c>
      <c r="C19" s="165"/>
    </row>
    <row r="20" spans="1:3" ht="15.75" x14ac:dyDescent="0.2">
      <c r="A20" s="22" t="s">
        <v>34</v>
      </c>
      <c r="B20" s="163">
        <v>1746.03</v>
      </c>
      <c r="C20" s="164">
        <v>1746.03</v>
      </c>
    </row>
    <row r="21" spans="1:3" x14ac:dyDescent="0.2">
      <c r="A21" s="15" t="s">
        <v>35</v>
      </c>
      <c r="B21" s="161">
        <v>1746.03</v>
      </c>
      <c r="C21" s="165"/>
    </row>
    <row r="22" spans="1:3" ht="15.75" x14ac:dyDescent="0.2">
      <c r="A22" s="147" t="s">
        <v>38</v>
      </c>
      <c r="B22" s="154">
        <v>83248.769999999975</v>
      </c>
      <c r="C22" s="169">
        <v>40515.239999999976</v>
      </c>
    </row>
    <row r="23" spans="1:3" ht="31.5" x14ac:dyDescent="0.2">
      <c r="A23" s="148" t="s">
        <v>39</v>
      </c>
      <c r="B23" s="151"/>
      <c r="C23" s="165"/>
    </row>
    <row r="24" spans="1:3" ht="15.75" x14ac:dyDescent="0.2">
      <c r="A24" s="149" t="s">
        <v>4</v>
      </c>
      <c r="B24" s="166">
        <v>9225.6790000000001</v>
      </c>
      <c r="C24" s="165"/>
    </row>
    <row r="25" spans="1:3" x14ac:dyDescent="0.2">
      <c r="A25" s="25" t="s">
        <v>40</v>
      </c>
      <c r="B25" s="166">
        <v>9225.6790000000001</v>
      </c>
      <c r="C25" s="165"/>
    </row>
    <row r="26" spans="1:3" ht="18.75" x14ac:dyDescent="0.2">
      <c r="A26" s="26" t="s">
        <v>41</v>
      </c>
      <c r="B26" s="166">
        <v>92474.448999999979</v>
      </c>
      <c r="C26" s="165">
        <v>92474.448999999979</v>
      </c>
    </row>
    <row r="27" spans="1:3" ht="13.5" thickBot="1" x14ac:dyDescent="0.25">
      <c r="A27" s="150" t="s">
        <v>42</v>
      </c>
      <c r="B27" s="167"/>
      <c r="C27" s="168"/>
    </row>
  </sheetData>
  <mergeCells count="1">
    <mergeCell ref="A2:A3"/>
  </mergeCells>
  <pageMargins left="0.7" right="0.7" top="0.75" bottom="0.75" header="0.51180555555555496" footer="0.51180555555555496"/>
  <pageSetup paperSize="9" scale="59" firstPageNumber="0" orientation="landscape" verticalDpi="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2"/>
  <sheetViews>
    <sheetView view="pageBreakPreview" zoomScaleNormal="115" zoomScaleSheetLayoutView="100" zoomScalePageLayoutView="130" workbookViewId="0">
      <pane ySplit="3" topLeftCell="A4" activePane="bottomLeft" state="frozen"/>
      <selection pane="bottomLeft" activeCell="B97" sqref="B97"/>
    </sheetView>
  </sheetViews>
  <sheetFormatPr baseColWidth="10" defaultColWidth="9.140625" defaultRowHeight="12.75" x14ac:dyDescent="0.2"/>
  <cols>
    <col min="1" max="1" width="20.42578125" style="1"/>
    <col min="2" max="2" width="46.5703125" style="27"/>
    <col min="3" max="7" width="13" style="1"/>
    <col min="8" max="8" width="13" style="2"/>
    <col min="9" max="9" width="11.140625" style="1"/>
    <col min="10" max="10" width="12.7109375" style="1"/>
    <col min="11" max="11" width="11.140625" style="2"/>
    <col min="12" max="1025" width="11.140625" style="1"/>
  </cols>
  <sheetData>
    <row r="1" spans="1:1024" s="3" customFormat="1" ht="27.75" customHeight="1" x14ac:dyDescent="0.2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024" ht="36" customHeight="1" x14ac:dyDescent="0.2">
      <c r="A2" s="126" t="s">
        <v>44</v>
      </c>
      <c r="B2" s="126"/>
      <c r="C2" s="127" t="s">
        <v>45</v>
      </c>
      <c r="D2" s="127" t="s">
        <v>46</v>
      </c>
      <c r="E2" s="127" t="s">
        <v>47</v>
      </c>
      <c r="F2" s="127" t="s">
        <v>48</v>
      </c>
      <c r="G2" s="127" t="s">
        <v>49</v>
      </c>
      <c r="H2" s="128" t="s">
        <v>2</v>
      </c>
      <c r="I2" s="129" t="s">
        <v>50</v>
      </c>
      <c r="J2" s="127" t="s">
        <v>51</v>
      </c>
      <c r="K2" s="130" t="s">
        <v>52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7.25" customHeight="1" x14ac:dyDescent="0.2">
      <c r="A3" s="126"/>
      <c r="B3" s="126"/>
      <c r="C3" s="127"/>
      <c r="D3" s="127"/>
      <c r="E3" s="127"/>
      <c r="F3" s="127"/>
      <c r="G3" s="127"/>
      <c r="H3" s="128"/>
      <c r="I3" s="129" t="s">
        <v>53</v>
      </c>
      <c r="J3" s="127" t="s">
        <v>53</v>
      </c>
      <c r="K3" s="13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x14ac:dyDescent="0.2">
      <c r="A4" s="28" t="s">
        <v>54</v>
      </c>
      <c r="B4" s="29" t="s">
        <v>55</v>
      </c>
      <c r="C4" s="29"/>
      <c r="D4" s="29"/>
      <c r="E4" s="29"/>
      <c r="F4" s="29"/>
      <c r="G4" s="30"/>
      <c r="H4" s="31"/>
      <c r="I4" s="31"/>
      <c r="J4" s="31"/>
      <c r="K4" s="31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59.1" customHeight="1" x14ac:dyDescent="0.2">
      <c r="A5" s="32" t="s">
        <v>56</v>
      </c>
      <c r="B5" s="131" t="s">
        <v>94</v>
      </c>
      <c r="C5" s="131"/>
      <c r="D5" s="131"/>
      <c r="E5" s="131"/>
      <c r="F5" s="131"/>
      <c r="G5" s="33">
        <f>G6+G13+G21+G27+G37+G45</f>
        <v>22395.220000000005</v>
      </c>
      <c r="H5" s="33">
        <f>H6+H13+H21+H27+H37+H45</f>
        <v>20115.220000000005</v>
      </c>
      <c r="I5" s="33">
        <f>I6+I13+I21+I27+I37+I45</f>
        <v>2280</v>
      </c>
      <c r="J5" s="33">
        <f>J6+J13+J21+J27+J37+J45</f>
        <v>0</v>
      </c>
      <c r="K5" s="33">
        <f>K6+K13+K21+K27+K37+K45</f>
        <v>22395.220000000005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9.5" customHeight="1" x14ac:dyDescent="0.2">
      <c r="A6" s="34" t="s">
        <v>56</v>
      </c>
      <c r="B6" s="132" t="s">
        <v>57</v>
      </c>
      <c r="C6" s="132"/>
      <c r="D6" s="132"/>
      <c r="E6" s="132"/>
      <c r="F6" s="132"/>
      <c r="G6" s="35">
        <f>SUM(G7:G12)</f>
        <v>3927.8700000000003</v>
      </c>
      <c r="H6" s="35">
        <f>SUM(H7:H12)</f>
        <v>3087.8700000000003</v>
      </c>
      <c r="I6" s="35">
        <f>SUM(I7:I12)</f>
        <v>840</v>
      </c>
      <c r="J6" s="35">
        <f>SUM(J7:J12)</f>
        <v>0</v>
      </c>
      <c r="K6" s="35">
        <f>SUM(K7:K12)</f>
        <v>3927.8700000000003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36" t="s">
        <v>58</v>
      </c>
      <c r="B7" s="37" t="s">
        <v>59</v>
      </c>
      <c r="C7" s="8" t="s">
        <v>9</v>
      </c>
      <c r="D7" s="6" t="s">
        <v>10</v>
      </c>
      <c r="E7" s="9">
        <f>2060.21/2</f>
        <v>1030.105</v>
      </c>
      <c r="F7" s="38">
        <v>2</v>
      </c>
      <c r="G7" s="39">
        <f t="shared" ref="G7:G12" si="0">E7*F7</f>
        <v>2060.21</v>
      </c>
      <c r="H7" s="20">
        <f>G7</f>
        <v>2060.21</v>
      </c>
      <c r="I7" s="16">
        <v>0</v>
      </c>
      <c r="J7" s="16">
        <v>0</v>
      </c>
      <c r="K7" s="40">
        <f t="shared" ref="K7:K12" si="1">H7+I7+J7</f>
        <v>2060.21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" t="s">
        <v>58</v>
      </c>
      <c r="B8" s="41" t="s">
        <v>60</v>
      </c>
      <c r="C8" s="42" t="s">
        <v>9</v>
      </c>
      <c r="D8" s="43" t="s">
        <v>10</v>
      </c>
      <c r="E8" s="10">
        <f>754.3/2</f>
        <v>377.15</v>
      </c>
      <c r="F8" s="44">
        <v>2</v>
      </c>
      <c r="G8" s="39">
        <f t="shared" si="0"/>
        <v>754.3</v>
      </c>
      <c r="H8" s="20">
        <f>G8</f>
        <v>754.3</v>
      </c>
      <c r="I8" s="16">
        <v>0</v>
      </c>
      <c r="J8" s="16">
        <v>0</v>
      </c>
      <c r="K8" s="40">
        <f t="shared" si="1"/>
        <v>754.3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36" t="s">
        <v>58</v>
      </c>
      <c r="B9" s="45" t="s">
        <v>61</v>
      </c>
      <c r="C9" s="8" t="s">
        <v>62</v>
      </c>
      <c r="D9" s="6" t="s">
        <v>11</v>
      </c>
      <c r="E9" s="9">
        <v>15</v>
      </c>
      <c r="F9" s="9">
        <v>56</v>
      </c>
      <c r="G9" s="46">
        <f t="shared" si="0"/>
        <v>840</v>
      </c>
      <c r="H9" s="13">
        <v>0</v>
      </c>
      <c r="I9" s="16">
        <f>G9</f>
        <v>840</v>
      </c>
      <c r="J9" s="16">
        <v>0</v>
      </c>
      <c r="K9" s="40">
        <f t="shared" si="1"/>
        <v>840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5.5" x14ac:dyDescent="0.2">
      <c r="A10" s="47" t="s">
        <v>63</v>
      </c>
      <c r="B10" s="48" t="s">
        <v>13</v>
      </c>
      <c r="C10" s="49"/>
      <c r="D10" s="50" t="s">
        <v>14</v>
      </c>
      <c r="E10" s="12">
        <v>14</v>
      </c>
      <c r="F10" s="51">
        <v>6</v>
      </c>
      <c r="G10" s="39">
        <f t="shared" si="0"/>
        <v>84</v>
      </c>
      <c r="H10" s="13">
        <f>G10</f>
        <v>84</v>
      </c>
      <c r="I10" s="14">
        <v>0</v>
      </c>
      <c r="J10" s="16">
        <v>0</v>
      </c>
      <c r="K10" s="40">
        <f t="shared" si="1"/>
        <v>84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47" t="s">
        <v>63</v>
      </c>
      <c r="B11" s="48" t="s">
        <v>13</v>
      </c>
      <c r="C11" s="11" t="s">
        <v>15</v>
      </c>
      <c r="D11" s="17" t="s">
        <v>16</v>
      </c>
      <c r="E11" s="23">
        <f>1.78*2</f>
        <v>3.56</v>
      </c>
      <c r="F11" s="52">
        <v>6</v>
      </c>
      <c r="G11" s="39">
        <f t="shared" si="0"/>
        <v>21.36</v>
      </c>
      <c r="H11" s="13">
        <f>G11</f>
        <v>21.36</v>
      </c>
      <c r="I11" s="14">
        <v>0</v>
      </c>
      <c r="J11" s="16">
        <v>0</v>
      </c>
      <c r="K11" s="40">
        <f t="shared" si="1"/>
        <v>21.36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5.5" x14ac:dyDescent="0.2">
      <c r="A12" s="47" t="s">
        <v>63</v>
      </c>
      <c r="B12" s="53" t="s">
        <v>17</v>
      </c>
      <c r="C12" s="11"/>
      <c r="D12" s="17" t="s">
        <v>18</v>
      </c>
      <c r="E12" s="23">
        <v>7</v>
      </c>
      <c r="F12" s="52">
        <v>24</v>
      </c>
      <c r="G12" s="39">
        <f t="shared" si="0"/>
        <v>168</v>
      </c>
      <c r="H12" s="13">
        <f>G12</f>
        <v>168</v>
      </c>
      <c r="I12" s="14">
        <v>0</v>
      </c>
      <c r="J12" s="16">
        <v>0</v>
      </c>
      <c r="K12" s="40">
        <f t="shared" si="1"/>
        <v>168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32.25" customHeight="1" x14ac:dyDescent="0.2">
      <c r="A13" s="54" t="s">
        <v>56</v>
      </c>
      <c r="B13" s="133" t="s">
        <v>64</v>
      </c>
      <c r="C13" s="133"/>
      <c r="D13" s="133"/>
      <c r="E13" s="133"/>
      <c r="F13" s="133"/>
      <c r="G13" s="55">
        <f>SUM(G14:G20)</f>
        <v>4660.51</v>
      </c>
      <c r="H13" s="55">
        <f>SUM(H14:H20)</f>
        <v>3820.51</v>
      </c>
      <c r="I13" s="55">
        <f>SUM(I14:I20)</f>
        <v>840</v>
      </c>
      <c r="J13" s="55">
        <f>SUM(J14:J20)</f>
        <v>0</v>
      </c>
      <c r="K13" s="55">
        <f>SUM(K14:K20)</f>
        <v>4660.51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5" customFormat="1" ht="18" customHeight="1" x14ac:dyDescent="0.2">
      <c r="A14" s="6" t="s">
        <v>65</v>
      </c>
      <c r="B14" s="45" t="s">
        <v>5</v>
      </c>
      <c r="C14" s="56"/>
      <c r="D14" s="57" t="s">
        <v>6</v>
      </c>
      <c r="E14" s="58">
        <v>5</v>
      </c>
      <c r="F14" s="58">
        <v>10</v>
      </c>
      <c r="G14" s="23">
        <f>E14*F14</f>
        <v>50</v>
      </c>
      <c r="H14" s="24">
        <f>G14</f>
        <v>50</v>
      </c>
      <c r="I14" s="9">
        <v>0</v>
      </c>
      <c r="J14" s="9">
        <v>0</v>
      </c>
      <c r="K14" s="40">
        <f t="shared" ref="K14:K20" si="2">H14+I14+J14</f>
        <v>50</v>
      </c>
    </row>
    <row r="15" spans="1:1024" x14ac:dyDescent="0.2">
      <c r="A15" s="36" t="s">
        <v>58</v>
      </c>
      <c r="B15" s="45" t="s">
        <v>59</v>
      </c>
      <c r="C15" s="8" t="s">
        <v>9</v>
      </c>
      <c r="D15" s="6" t="s">
        <v>10</v>
      </c>
      <c r="E15" s="9">
        <f>2060.21/2</f>
        <v>1030.105</v>
      </c>
      <c r="F15" s="9">
        <v>2</v>
      </c>
      <c r="G15" s="16">
        <f>E15*F15</f>
        <v>2060.21</v>
      </c>
      <c r="H15" s="20">
        <f>G15</f>
        <v>2060.21</v>
      </c>
      <c r="I15" s="16">
        <v>0</v>
      </c>
      <c r="J15" s="16">
        <v>0</v>
      </c>
      <c r="K15" s="40">
        <f t="shared" si="2"/>
        <v>2060.21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6" t="s">
        <v>58</v>
      </c>
      <c r="B16" s="59" t="s">
        <v>60</v>
      </c>
      <c r="C16" s="42" t="s">
        <v>9</v>
      </c>
      <c r="D16" s="60" t="s">
        <v>10</v>
      </c>
      <c r="E16" s="10">
        <f>754.3/2</f>
        <v>377.15</v>
      </c>
      <c r="F16" s="44">
        <v>2</v>
      </c>
      <c r="G16" s="16">
        <f>E16*F16</f>
        <v>754.3</v>
      </c>
      <c r="H16" s="20">
        <f>G16</f>
        <v>754.3</v>
      </c>
      <c r="I16" s="16">
        <v>0</v>
      </c>
      <c r="J16" s="16">
        <v>0</v>
      </c>
      <c r="K16" s="40">
        <f t="shared" si="2"/>
        <v>754.3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x14ac:dyDescent="0.2">
      <c r="A17" s="36" t="s">
        <v>58</v>
      </c>
      <c r="B17" s="45" t="s">
        <v>61</v>
      </c>
      <c r="C17" s="8" t="s">
        <v>62</v>
      </c>
      <c r="D17" s="6" t="s">
        <v>11</v>
      </c>
      <c r="E17" s="9">
        <v>15</v>
      </c>
      <c r="F17" s="9">
        <v>56</v>
      </c>
      <c r="G17" s="23">
        <f>E17*F17</f>
        <v>840</v>
      </c>
      <c r="H17" s="20">
        <v>0</v>
      </c>
      <c r="I17" s="16">
        <f>G17</f>
        <v>840</v>
      </c>
      <c r="J17" s="16">
        <v>0</v>
      </c>
      <c r="K17" s="40">
        <f t="shared" si="2"/>
        <v>840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5.5" x14ac:dyDescent="0.2">
      <c r="A18" s="61" t="s">
        <v>63</v>
      </c>
      <c r="B18" s="48" t="s">
        <v>13</v>
      </c>
      <c r="C18" s="62"/>
      <c r="D18" s="63" t="s">
        <v>14</v>
      </c>
      <c r="E18" s="64">
        <f>40*0.35</f>
        <v>14</v>
      </c>
      <c r="F18" s="64">
        <v>2</v>
      </c>
      <c r="G18" s="65">
        <f>E18*F18</f>
        <v>28</v>
      </c>
      <c r="H18" s="66">
        <f>G18</f>
        <v>28</v>
      </c>
      <c r="I18" s="65">
        <v>0</v>
      </c>
      <c r="J18" s="65">
        <v>0</v>
      </c>
      <c r="K18" s="40">
        <f t="shared" si="2"/>
        <v>28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5.5" x14ac:dyDescent="0.2">
      <c r="A19" s="19" t="s">
        <v>63</v>
      </c>
      <c r="B19" s="67" t="s">
        <v>17</v>
      </c>
      <c r="C19" s="6"/>
      <c r="D19" s="17" t="s">
        <v>18</v>
      </c>
      <c r="E19" s="16">
        <v>7</v>
      </c>
      <c r="F19" s="16">
        <v>4</v>
      </c>
      <c r="G19" s="39">
        <f>F19*E19</f>
        <v>28</v>
      </c>
      <c r="H19" s="20">
        <f>G19</f>
        <v>28</v>
      </c>
      <c r="I19" s="16">
        <v>0</v>
      </c>
      <c r="J19" s="16">
        <v>0</v>
      </c>
      <c r="K19" s="40">
        <f t="shared" si="2"/>
        <v>28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19" t="s">
        <v>66</v>
      </c>
      <c r="B20" s="67" t="s">
        <v>25</v>
      </c>
      <c r="C20" s="19" t="s">
        <v>26</v>
      </c>
      <c r="D20" s="19" t="s">
        <v>27</v>
      </c>
      <c r="E20" s="16">
        <v>450</v>
      </c>
      <c r="F20" s="16">
        <v>2</v>
      </c>
      <c r="G20" s="16">
        <f>E20*F20</f>
        <v>900</v>
      </c>
      <c r="H20" s="20">
        <f>G20</f>
        <v>900</v>
      </c>
      <c r="I20" s="16">
        <v>0</v>
      </c>
      <c r="J20" s="16">
        <v>0</v>
      </c>
      <c r="K20" s="40">
        <f t="shared" si="2"/>
        <v>900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31.5" customHeight="1" x14ac:dyDescent="0.2">
      <c r="A21" s="34" t="s">
        <v>56</v>
      </c>
      <c r="B21" s="134" t="s">
        <v>67</v>
      </c>
      <c r="C21" s="134"/>
      <c r="D21" s="134"/>
      <c r="E21" s="134"/>
      <c r="F21" s="134"/>
      <c r="G21" s="35">
        <f>SUM(G22:G26)</f>
        <v>2939.63</v>
      </c>
      <c r="H21" s="35">
        <f>SUM(H22:H26)</f>
        <v>2849.63</v>
      </c>
      <c r="I21" s="35">
        <f>SUM(I22:I26)</f>
        <v>90</v>
      </c>
      <c r="J21" s="35">
        <f>SUM(J22:J26)</f>
        <v>0</v>
      </c>
      <c r="K21" s="35">
        <f>SUM(K22:K26)</f>
        <v>2939.63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6" t="s">
        <v>58</v>
      </c>
      <c r="B22" s="45" t="s">
        <v>59</v>
      </c>
      <c r="C22" s="8" t="s">
        <v>9</v>
      </c>
      <c r="D22" s="6" t="s">
        <v>10</v>
      </c>
      <c r="E22" s="9">
        <f>2060.21/2</f>
        <v>1030.105</v>
      </c>
      <c r="F22" s="9">
        <v>2</v>
      </c>
      <c r="G22" s="16">
        <f>E22*F22</f>
        <v>2060.21</v>
      </c>
      <c r="H22" s="20">
        <f>G22</f>
        <v>2060.21</v>
      </c>
      <c r="I22" s="16">
        <v>0</v>
      </c>
      <c r="J22" s="16">
        <v>0</v>
      </c>
      <c r="K22" s="40">
        <f>H22+I22+J22</f>
        <v>2060.21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6" t="s">
        <v>58</v>
      </c>
      <c r="B23" s="45" t="s">
        <v>60</v>
      </c>
      <c r="C23" s="8" t="s">
        <v>9</v>
      </c>
      <c r="D23" s="6" t="s">
        <v>10</v>
      </c>
      <c r="E23" s="9">
        <f>754.3/2</f>
        <v>377.15</v>
      </c>
      <c r="F23" s="9">
        <v>2</v>
      </c>
      <c r="G23" s="16">
        <f>E23*F23</f>
        <v>754.3</v>
      </c>
      <c r="H23" s="20">
        <f>G23</f>
        <v>754.3</v>
      </c>
      <c r="I23" s="16">
        <v>0</v>
      </c>
      <c r="J23" s="16">
        <v>0</v>
      </c>
      <c r="K23" s="40">
        <f>H23+I23+J23</f>
        <v>754.3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" t="s">
        <v>58</v>
      </c>
      <c r="B24" s="45" t="s">
        <v>61</v>
      </c>
      <c r="C24" s="8" t="s">
        <v>62</v>
      </c>
      <c r="D24" s="6" t="s">
        <v>11</v>
      </c>
      <c r="E24" s="9">
        <v>15</v>
      </c>
      <c r="F24" s="9">
        <v>6</v>
      </c>
      <c r="G24" s="16">
        <f>E24*F24</f>
        <v>90</v>
      </c>
      <c r="H24" s="20">
        <v>0</v>
      </c>
      <c r="I24" s="16">
        <f>G24</f>
        <v>90</v>
      </c>
      <c r="J24" s="16">
        <v>0</v>
      </c>
      <c r="K24" s="40">
        <f>H24+I24+J24</f>
        <v>90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19" t="s">
        <v>63</v>
      </c>
      <c r="B25" s="48" t="s">
        <v>13</v>
      </c>
      <c r="C25" s="11" t="s">
        <v>15</v>
      </c>
      <c r="D25" s="17" t="s">
        <v>16</v>
      </c>
      <c r="E25" s="16">
        <f>1.78*2</f>
        <v>3.56</v>
      </c>
      <c r="F25" s="16">
        <v>2</v>
      </c>
      <c r="G25" s="16">
        <f>E25*F25</f>
        <v>7.12</v>
      </c>
      <c r="H25" s="20">
        <f>G25</f>
        <v>7.12</v>
      </c>
      <c r="I25" s="16">
        <v>0</v>
      </c>
      <c r="J25" s="16">
        <v>0</v>
      </c>
      <c r="K25" s="40">
        <f>H25+I25+J25</f>
        <v>7.12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5.5" x14ac:dyDescent="0.2">
      <c r="A26" s="19" t="s">
        <v>63</v>
      </c>
      <c r="B26" s="67" t="s">
        <v>17</v>
      </c>
      <c r="C26" s="6"/>
      <c r="D26" s="17" t="s">
        <v>18</v>
      </c>
      <c r="E26" s="16">
        <v>7</v>
      </c>
      <c r="F26" s="9">
        <v>4</v>
      </c>
      <c r="G26" s="16">
        <f>E26*F26</f>
        <v>28</v>
      </c>
      <c r="H26" s="20">
        <f>G26</f>
        <v>28</v>
      </c>
      <c r="I26" s="16">
        <v>0</v>
      </c>
      <c r="J26" s="16">
        <v>0</v>
      </c>
      <c r="K26" s="40">
        <f>H26+I26+J26</f>
        <v>28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8" customHeight="1" x14ac:dyDescent="0.2">
      <c r="A27" s="68" t="s">
        <v>56</v>
      </c>
      <c r="B27" s="134" t="s">
        <v>68</v>
      </c>
      <c r="C27" s="134"/>
      <c r="D27" s="134"/>
      <c r="E27" s="134"/>
      <c r="F27" s="134"/>
      <c r="G27" s="69">
        <f>SUM(G28:G36)</f>
        <v>4165.07</v>
      </c>
      <c r="H27" s="69">
        <f>SUM(H28:H36)</f>
        <v>4075.07</v>
      </c>
      <c r="I27" s="69">
        <f>SUM(I28:I36)</f>
        <v>90</v>
      </c>
      <c r="J27" s="69">
        <f>SUM(J28:J36)</f>
        <v>0</v>
      </c>
      <c r="K27" s="69">
        <f>SUM(K28:K36)</f>
        <v>4165.07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8" customHeight="1" x14ac:dyDescent="0.2">
      <c r="A28" s="6" t="s">
        <v>65</v>
      </c>
      <c r="B28" s="45" t="s">
        <v>7</v>
      </c>
      <c r="C28" s="8"/>
      <c r="D28" s="6" t="s">
        <v>6</v>
      </c>
      <c r="E28" s="7">
        <v>100</v>
      </c>
      <c r="F28" s="58">
        <v>2</v>
      </c>
      <c r="G28" s="16">
        <f t="shared" ref="G28:G36" si="3">E28*F28</f>
        <v>200</v>
      </c>
      <c r="H28" s="24">
        <f>G28</f>
        <v>200</v>
      </c>
      <c r="I28" s="9">
        <v>0</v>
      </c>
      <c r="J28" s="9">
        <v>0</v>
      </c>
      <c r="K28" s="40">
        <f t="shared" ref="K28:K36" si="4">H28+I28+J28</f>
        <v>200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" t="s">
        <v>58</v>
      </c>
      <c r="B29" s="45" t="s">
        <v>59</v>
      </c>
      <c r="C29" s="8" t="s">
        <v>9</v>
      </c>
      <c r="D29" s="6" t="s">
        <v>10</v>
      </c>
      <c r="E29" s="9">
        <f>2060.21/2</f>
        <v>1030.105</v>
      </c>
      <c r="F29" s="9">
        <v>2</v>
      </c>
      <c r="G29" s="16">
        <f t="shared" si="3"/>
        <v>2060.21</v>
      </c>
      <c r="H29" s="20">
        <f>G29</f>
        <v>2060.21</v>
      </c>
      <c r="I29" s="16">
        <v>0</v>
      </c>
      <c r="J29" s="16">
        <v>0</v>
      </c>
      <c r="K29" s="40">
        <f t="shared" si="4"/>
        <v>2060.21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" t="s">
        <v>58</v>
      </c>
      <c r="B30" s="45" t="s">
        <v>60</v>
      </c>
      <c r="C30" s="8" t="s">
        <v>9</v>
      </c>
      <c r="D30" s="6" t="s">
        <v>10</v>
      </c>
      <c r="E30" s="9">
        <f>754.3/2</f>
        <v>377.15</v>
      </c>
      <c r="F30" s="9">
        <v>2</v>
      </c>
      <c r="G30" s="16">
        <f t="shared" si="3"/>
        <v>754.3</v>
      </c>
      <c r="H30" s="20">
        <f>G30</f>
        <v>754.3</v>
      </c>
      <c r="I30" s="16">
        <v>0</v>
      </c>
      <c r="J30" s="16">
        <v>0</v>
      </c>
      <c r="K30" s="40">
        <f t="shared" si="4"/>
        <v>754.3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x14ac:dyDescent="0.2">
      <c r="A31" s="6" t="s">
        <v>58</v>
      </c>
      <c r="B31" s="45" t="s">
        <v>61</v>
      </c>
      <c r="C31" s="8" t="s">
        <v>62</v>
      </c>
      <c r="D31" s="6" t="s">
        <v>11</v>
      </c>
      <c r="E31" s="9">
        <v>15</v>
      </c>
      <c r="F31" s="9">
        <v>6</v>
      </c>
      <c r="G31" s="16">
        <f t="shared" si="3"/>
        <v>90</v>
      </c>
      <c r="H31" s="20">
        <v>0</v>
      </c>
      <c r="I31" s="16">
        <f>G31</f>
        <v>90</v>
      </c>
      <c r="J31" s="16">
        <v>0</v>
      </c>
      <c r="K31" s="40">
        <f t="shared" si="4"/>
        <v>90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25.5" x14ac:dyDescent="0.2">
      <c r="A32" s="19" t="s">
        <v>63</v>
      </c>
      <c r="B32" s="48" t="s">
        <v>13</v>
      </c>
      <c r="C32" s="11"/>
      <c r="D32" s="17" t="s">
        <v>14</v>
      </c>
      <c r="E32" s="16">
        <f>40*0.35</f>
        <v>14</v>
      </c>
      <c r="F32" s="16">
        <v>2</v>
      </c>
      <c r="G32" s="16">
        <f t="shared" si="3"/>
        <v>28</v>
      </c>
      <c r="H32" s="20">
        <f>G32</f>
        <v>28</v>
      </c>
      <c r="I32" s="16">
        <v>0</v>
      </c>
      <c r="J32" s="16">
        <v>0</v>
      </c>
      <c r="K32" s="40">
        <f t="shared" si="4"/>
        <v>28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25.5" x14ac:dyDescent="0.2">
      <c r="A33" s="19" t="s">
        <v>63</v>
      </c>
      <c r="B33" s="67" t="s">
        <v>17</v>
      </c>
      <c r="C33" s="6"/>
      <c r="D33" s="17" t="s">
        <v>18</v>
      </c>
      <c r="E33" s="16">
        <v>7</v>
      </c>
      <c r="F33" s="9">
        <v>4</v>
      </c>
      <c r="G33" s="16">
        <f t="shared" si="3"/>
        <v>28</v>
      </c>
      <c r="H33" s="20">
        <f>G33</f>
        <v>28</v>
      </c>
      <c r="I33" s="16">
        <v>0</v>
      </c>
      <c r="J33" s="16">
        <v>0</v>
      </c>
      <c r="K33" s="40">
        <f t="shared" si="4"/>
        <v>28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25.5" x14ac:dyDescent="0.2">
      <c r="A34" s="6" t="s">
        <v>63</v>
      </c>
      <c r="B34" s="45" t="s">
        <v>20</v>
      </c>
      <c r="C34" s="11"/>
      <c r="D34" s="17" t="s">
        <v>18</v>
      </c>
      <c r="E34" s="16">
        <v>7</v>
      </c>
      <c r="F34" s="9">
        <v>4</v>
      </c>
      <c r="G34" s="16">
        <f t="shared" si="3"/>
        <v>28</v>
      </c>
      <c r="H34" s="20">
        <f>G34</f>
        <v>28</v>
      </c>
      <c r="I34" s="16">
        <v>0</v>
      </c>
      <c r="J34" s="16">
        <v>0</v>
      </c>
      <c r="K34" s="40">
        <f t="shared" si="4"/>
        <v>28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7.25" customHeight="1" x14ac:dyDescent="0.2">
      <c r="A35" s="6" t="s">
        <v>63</v>
      </c>
      <c r="B35" s="45" t="s">
        <v>21</v>
      </c>
      <c r="C35" s="11" t="s">
        <v>22</v>
      </c>
      <c r="D35" s="17" t="s">
        <v>23</v>
      </c>
      <c r="E35" s="16">
        <v>38.28</v>
      </c>
      <c r="F35" s="19">
        <v>2</v>
      </c>
      <c r="G35" s="16">
        <f t="shared" si="3"/>
        <v>76.56</v>
      </c>
      <c r="H35" s="20">
        <f>G35</f>
        <v>76.56</v>
      </c>
      <c r="I35" s="16">
        <v>0</v>
      </c>
      <c r="J35" s="16">
        <v>0</v>
      </c>
      <c r="K35" s="40">
        <f t="shared" si="4"/>
        <v>76.56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19" t="s">
        <v>66</v>
      </c>
      <c r="B36" s="67" t="s">
        <v>25</v>
      </c>
      <c r="C36" s="19" t="s">
        <v>26</v>
      </c>
      <c r="D36" s="19" t="s">
        <v>27</v>
      </c>
      <c r="E36" s="16">
        <v>450</v>
      </c>
      <c r="F36" s="16">
        <v>2</v>
      </c>
      <c r="G36" s="16">
        <f t="shared" si="3"/>
        <v>900</v>
      </c>
      <c r="H36" s="20">
        <f>G36</f>
        <v>900</v>
      </c>
      <c r="I36" s="16">
        <v>0</v>
      </c>
      <c r="J36" s="16">
        <v>0</v>
      </c>
      <c r="K36" s="40">
        <f t="shared" si="4"/>
        <v>900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30" customHeight="1" x14ac:dyDescent="0.2">
      <c r="A37" s="68" t="s">
        <v>56</v>
      </c>
      <c r="B37" s="134" t="s">
        <v>69</v>
      </c>
      <c r="C37" s="134"/>
      <c r="D37" s="134"/>
      <c r="E37" s="134"/>
      <c r="F37" s="134"/>
      <c r="G37" s="69">
        <f>SUM(G38:G44)</f>
        <v>3742.51</v>
      </c>
      <c r="H37" s="69">
        <f>SUM(H38:H44)</f>
        <v>3382.51</v>
      </c>
      <c r="I37" s="69">
        <f>SUM(I38:I44)</f>
        <v>360</v>
      </c>
      <c r="J37" s="69">
        <f>SUM(J38:J44)</f>
        <v>0</v>
      </c>
      <c r="K37" s="69">
        <f>SUM(K38:K44)</f>
        <v>3742.51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8" customHeight="1" x14ac:dyDescent="0.2">
      <c r="A38" s="6" t="s">
        <v>65</v>
      </c>
      <c r="B38" s="45" t="s">
        <v>8</v>
      </c>
      <c r="C38" s="8"/>
      <c r="D38" s="57" t="s">
        <v>6</v>
      </c>
      <c r="E38" s="9">
        <v>100</v>
      </c>
      <c r="F38" s="9">
        <v>4</v>
      </c>
      <c r="G38" s="16">
        <f t="shared" ref="G38:G44" si="5">E38*F38</f>
        <v>400</v>
      </c>
      <c r="H38" s="24">
        <f>G38</f>
        <v>400</v>
      </c>
      <c r="I38" s="9">
        <v>0</v>
      </c>
      <c r="J38" s="9">
        <v>0</v>
      </c>
      <c r="K38" s="40">
        <f t="shared" ref="K38:K44" si="6">H38+I38+J38</f>
        <v>400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6" t="s">
        <v>58</v>
      </c>
      <c r="B39" s="45" t="s">
        <v>59</v>
      </c>
      <c r="C39" s="8" t="s">
        <v>9</v>
      </c>
      <c r="D39" s="6" t="s">
        <v>10</v>
      </c>
      <c r="E39" s="9">
        <f>2060.21/2</f>
        <v>1030.105</v>
      </c>
      <c r="F39" s="9">
        <v>2</v>
      </c>
      <c r="G39" s="16">
        <f t="shared" si="5"/>
        <v>2060.21</v>
      </c>
      <c r="H39" s="20">
        <f>G39</f>
        <v>2060.21</v>
      </c>
      <c r="I39" s="16">
        <v>0</v>
      </c>
      <c r="J39" s="16">
        <v>0</v>
      </c>
      <c r="K39" s="40">
        <f t="shared" si="6"/>
        <v>2060.21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6" t="s">
        <v>58</v>
      </c>
      <c r="B40" s="45" t="s">
        <v>60</v>
      </c>
      <c r="C40" s="8" t="s">
        <v>9</v>
      </c>
      <c r="D40" s="6" t="s">
        <v>10</v>
      </c>
      <c r="E40" s="9">
        <f>754.3/2</f>
        <v>377.15</v>
      </c>
      <c r="F40" s="9">
        <v>2</v>
      </c>
      <c r="G40" s="16">
        <f t="shared" si="5"/>
        <v>754.3</v>
      </c>
      <c r="H40" s="20">
        <f>G40</f>
        <v>754.3</v>
      </c>
      <c r="I40" s="16">
        <v>0</v>
      </c>
      <c r="J40" s="16">
        <v>0</v>
      </c>
      <c r="K40" s="40">
        <f t="shared" si="6"/>
        <v>754.3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A41" s="6" t="s">
        <v>58</v>
      </c>
      <c r="B41" s="45" t="s">
        <v>61</v>
      </c>
      <c r="C41" s="8" t="s">
        <v>62</v>
      </c>
      <c r="D41" s="6" t="s">
        <v>11</v>
      </c>
      <c r="E41" s="9">
        <v>15</v>
      </c>
      <c r="F41" s="9">
        <v>24</v>
      </c>
      <c r="G41" s="16">
        <f t="shared" si="5"/>
        <v>360</v>
      </c>
      <c r="H41" s="20">
        <v>0</v>
      </c>
      <c r="I41" s="16">
        <f>G41</f>
        <v>360</v>
      </c>
      <c r="J41" s="16">
        <v>0</v>
      </c>
      <c r="K41" s="40">
        <f t="shared" si="6"/>
        <v>360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25.5" x14ac:dyDescent="0.2">
      <c r="A42" s="19" t="s">
        <v>63</v>
      </c>
      <c r="B42" s="48" t="s">
        <v>13</v>
      </c>
      <c r="C42" s="11"/>
      <c r="D42" s="17" t="s">
        <v>14</v>
      </c>
      <c r="E42" s="16">
        <f>40*0.35</f>
        <v>14</v>
      </c>
      <c r="F42" s="9">
        <v>4</v>
      </c>
      <c r="G42" s="16">
        <f t="shared" si="5"/>
        <v>56</v>
      </c>
      <c r="H42" s="20">
        <f>G42</f>
        <v>56</v>
      </c>
      <c r="I42" s="16">
        <v>0</v>
      </c>
      <c r="J42" s="16">
        <v>0</v>
      </c>
      <c r="K42" s="40">
        <f t="shared" si="6"/>
        <v>56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25.5" x14ac:dyDescent="0.2">
      <c r="A43" s="19" t="s">
        <v>63</v>
      </c>
      <c r="B43" s="67" t="s">
        <v>17</v>
      </c>
      <c r="C43" s="6"/>
      <c r="D43" s="17" t="s">
        <v>18</v>
      </c>
      <c r="E43" s="16">
        <v>7</v>
      </c>
      <c r="F43" s="9">
        <v>8</v>
      </c>
      <c r="G43" s="16">
        <f t="shared" si="5"/>
        <v>56</v>
      </c>
      <c r="H43" s="20">
        <f>G43</f>
        <v>56</v>
      </c>
      <c r="I43" s="16">
        <v>0</v>
      </c>
      <c r="J43" s="16">
        <v>0</v>
      </c>
      <c r="K43" s="40">
        <f t="shared" si="6"/>
        <v>56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25.5" x14ac:dyDescent="0.2">
      <c r="A44" s="6" t="s">
        <v>63</v>
      </c>
      <c r="B44" s="45" t="s">
        <v>20</v>
      </c>
      <c r="C44" s="11"/>
      <c r="D44" s="17" t="s">
        <v>18</v>
      </c>
      <c r="E44" s="16">
        <v>7</v>
      </c>
      <c r="F44" s="9">
        <v>8</v>
      </c>
      <c r="G44" s="16">
        <f t="shared" si="5"/>
        <v>56</v>
      </c>
      <c r="H44" s="20">
        <f>G44</f>
        <v>56</v>
      </c>
      <c r="I44" s="16">
        <v>0</v>
      </c>
      <c r="J44" s="16">
        <v>0</v>
      </c>
      <c r="K44" s="40">
        <f t="shared" si="6"/>
        <v>56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6.5" customHeight="1" x14ac:dyDescent="0.2">
      <c r="A45" s="68" t="s">
        <v>56</v>
      </c>
      <c r="B45" s="134" t="s">
        <v>70</v>
      </c>
      <c r="C45" s="134"/>
      <c r="D45" s="134"/>
      <c r="E45" s="134"/>
      <c r="F45" s="134"/>
      <c r="G45" s="69">
        <f>SUM(G46:G51)</f>
        <v>2959.63</v>
      </c>
      <c r="H45" s="69">
        <f>SUM(H46:H51)</f>
        <v>2899.63</v>
      </c>
      <c r="I45" s="69">
        <f>SUM(I46:I51)</f>
        <v>60</v>
      </c>
      <c r="J45" s="69">
        <f>SUM(J46:J51)</f>
        <v>0</v>
      </c>
      <c r="K45" s="69">
        <f>SUM(K46:K51)</f>
        <v>2959.63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13.5" customHeight="1" x14ac:dyDescent="0.2">
      <c r="A46" s="6" t="s">
        <v>65</v>
      </c>
      <c r="B46" s="67" t="s">
        <v>5</v>
      </c>
      <c r="C46" s="11"/>
      <c r="D46" s="17" t="s">
        <v>71</v>
      </c>
      <c r="E46" s="16">
        <v>5</v>
      </c>
      <c r="F46" s="9">
        <v>10</v>
      </c>
      <c r="G46" s="16">
        <f t="shared" ref="G46:G51" si="7">E46*F46</f>
        <v>50</v>
      </c>
      <c r="H46" s="20">
        <f>G46</f>
        <v>50</v>
      </c>
      <c r="I46" s="16">
        <v>0</v>
      </c>
      <c r="J46" s="16">
        <v>0</v>
      </c>
      <c r="K46" s="40">
        <f>H46+I46+J26</f>
        <v>50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x14ac:dyDescent="0.2">
      <c r="A47" s="6" t="s">
        <v>58</v>
      </c>
      <c r="B47" s="45" t="s">
        <v>59</v>
      </c>
      <c r="C47" s="8" t="s">
        <v>9</v>
      </c>
      <c r="D47" s="6" t="s">
        <v>10</v>
      </c>
      <c r="E47" s="9">
        <f>2060.21/2</f>
        <v>1030.105</v>
      </c>
      <c r="F47" s="9">
        <v>2</v>
      </c>
      <c r="G47" s="70">
        <f t="shared" si="7"/>
        <v>2060.21</v>
      </c>
      <c r="H47" s="71">
        <f>G47</f>
        <v>2060.21</v>
      </c>
      <c r="I47" s="58">
        <v>0</v>
      </c>
      <c r="J47" s="58">
        <v>0</v>
      </c>
      <c r="K47" s="40">
        <f>H47+I47+J27</f>
        <v>2060.21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x14ac:dyDescent="0.2">
      <c r="A48" s="6" t="s">
        <v>58</v>
      </c>
      <c r="B48" s="45" t="s">
        <v>60</v>
      </c>
      <c r="C48" s="8" t="s">
        <v>9</v>
      </c>
      <c r="D48" s="6" t="s">
        <v>10</v>
      </c>
      <c r="E48" s="9">
        <f>754.3/2</f>
        <v>377.15</v>
      </c>
      <c r="F48" s="9">
        <v>2</v>
      </c>
      <c r="G48" s="70">
        <f t="shared" si="7"/>
        <v>754.3</v>
      </c>
      <c r="H48" s="71">
        <f>G48</f>
        <v>754.3</v>
      </c>
      <c r="I48" s="58">
        <v>0</v>
      </c>
      <c r="J48" s="58">
        <v>0</v>
      </c>
      <c r="K48" s="40">
        <f>H48+I48+J27</f>
        <v>754.3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x14ac:dyDescent="0.2">
      <c r="A49" s="6" t="s">
        <v>58</v>
      </c>
      <c r="B49" s="45" t="s">
        <v>61</v>
      </c>
      <c r="C49" s="8" t="s">
        <v>62</v>
      </c>
      <c r="D49" s="6" t="s">
        <v>11</v>
      </c>
      <c r="E49" s="9">
        <v>15</v>
      </c>
      <c r="F49" s="9">
        <v>4</v>
      </c>
      <c r="G49" s="70">
        <f t="shared" si="7"/>
        <v>60</v>
      </c>
      <c r="H49" s="71">
        <v>0</v>
      </c>
      <c r="I49" s="58">
        <f>G49</f>
        <v>60</v>
      </c>
      <c r="J49" s="58">
        <v>0</v>
      </c>
      <c r="K49" s="40">
        <f>H49+I49+J28</f>
        <v>60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x14ac:dyDescent="0.2">
      <c r="A50" s="19" t="s">
        <v>63</v>
      </c>
      <c r="B50" s="48" t="s">
        <v>13</v>
      </c>
      <c r="C50" s="11" t="s">
        <v>15</v>
      </c>
      <c r="D50" s="17" t="s">
        <v>16</v>
      </c>
      <c r="E50" s="16">
        <f>1.78*2</f>
        <v>3.56</v>
      </c>
      <c r="F50" s="16">
        <v>2</v>
      </c>
      <c r="G50" s="70">
        <f t="shared" si="7"/>
        <v>7.12</v>
      </c>
      <c r="H50" s="71">
        <f>G50</f>
        <v>7.12</v>
      </c>
      <c r="I50" s="58">
        <v>0</v>
      </c>
      <c r="J50" s="58">
        <v>0</v>
      </c>
      <c r="K50" s="40">
        <f>H50+I50+J29</f>
        <v>7.12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27" customHeight="1" x14ac:dyDescent="0.2">
      <c r="A51" s="19" t="s">
        <v>63</v>
      </c>
      <c r="B51" s="67" t="s">
        <v>17</v>
      </c>
      <c r="C51" s="6"/>
      <c r="D51" s="17" t="s">
        <v>18</v>
      </c>
      <c r="E51" s="16">
        <v>7</v>
      </c>
      <c r="F51" s="9">
        <v>4</v>
      </c>
      <c r="G51" s="70">
        <f t="shared" si="7"/>
        <v>28</v>
      </c>
      <c r="H51" s="71">
        <f>G51</f>
        <v>28</v>
      </c>
      <c r="I51" s="58">
        <v>0</v>
      </c>
      <c r="J51" s="58">
        <v>0</v>
      </c>
      <c r="K51" s="40">
        <f>H51+I51+J30</f>
        <v>28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53.25" customHeight="1" x14ac:dyDescent="0.2">
      <c r="A52" s="72" t="s">
        <v>56</v>
      </c>
      <c r="B52" s="135" t="s">
        <v>95</v>
      </c>
      <c r="C52" s="135"/>
      <c r="D52" s="135"/>
      <c r="E52" s="135"/>
      <c r="F52" s="135"/>
      <c r="G52" s="33">
        <f>G53+G62+G68+G74+G83</f>
        <v>20197.566666666666</v>
      </c>
      <c r="H52" s="33">
        <f>H53+H62+H68+H74+H83</f>
        <v>14614.550000000001</v>
      </c>
      <c r="I52" s="33">
        <f>I53+I62+I68+I74+I83</f>
        <v>1830</v>
      </c>
      <c r="J52" s="33">
        <f>J53+J62+J68+J74+J83</f>
        <v>3753.0166666666664</v>
      </c>
      <c r="K52" s="33">
        <f>K53+K62+K68+K74+K83</f>
        <v>20197.566666666666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s="3" customFormat="1" ht="30" customHeight="1" x14ac:dyDescent="0.2">
      <c r="A53" s="68" t="s">
        <v>56</v>
      </c>
      <c r="B53" s="134" t="s">
        <v>72</v>
      </c>
      <c r="C53" s="134"/>
      <c r="D53" s="134"/>
      <c r="E53" s="134"/>
      <c r="F53" s="134"/>
      <c r="G53" s="69">
        <f>SUM(G54:G61)</f>
        <v>5131.5533333333342</v>
      </c>
      <c r="H53" s="69">
        <f>SUM(H54:H61)</f>
        <v>3066.51</v>
      </c>
      <c r="I53" s="69">
        <f>SUM(I54:I61)</f>
        <v>390</v>
      </c>
      <c r="J53" s="69">
        <f>SUM(J54:J61)</f>
        <v>1675.0433333333331</v>
      </c>
      <c r="K53" s="69">
        <f>SUM(K54:K61)</f>
        <v>5131.5533333333342</v>
      </c>
    </row>
    <row r="54" spans="1:1024" x14ac:dyDescent="0.2">
      <c r="A54" s="6" t="s">
        <v>58</v>
      </c>
      <c r="B54" s="45" t="s">
        <v>59</v>
      </c>
      <c r="C54" s="8" t="s">
        <v>9</v>
      </c>
      <c r="D54" s="6" t="s">
        <v>10</v>
      </c>
      <c r="E54" s="9">
        <f>2060.21/2</f>
        <v>1030.105</v>
      </c>
      <c r="F54" s="9">
        <v>2</v>
      </c>
      <c r="G54" s="16">
        <f t="shared" ref="G54:G61" si="8">E54*F54</f>
        <v>2060.21</v>
      </c>
      <c r="H54" s="20">
        <f>G54</f>
        <v>2060.21</v>
      </c>
      <c r="I54" s="16">
        <v>0</v>
      </c>
      <c r="J54" s="16">
        <v>0</v>
      </c>
      <c r="K54" s="40">
        <f t="shared" ref="K54:K61" si="9">H54+I54+J54</f>
        <v>2060.21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x14ac:dyDescent="0.2">
      <c r="A55" s="6" t="s">
        <v>58</v>
      </c>
      <c r="B55" s="45" t="s">
        <v>60</v>
      </c>
      <c r="C55" s="8" t="s">
        <v>9</v>
      </c>
      <c r="D55" s="6" t="s">
        <v>10</v>
      </c>
      <c r="E55" s="9">
        <f>754.3/2</f>
        <v>377.15</v>
      </c>
      <c r="F55" s="9">
        <v>2</v>
      </c>
      <c r="G55" s="16">
        <f t="shared" si="8"/>
        <v>754.3</v>
      </c>
      <c r="H55" s="20">
        <f>G55</f>
        <v>754.3</v>
      </c>
      <c r="I55" s="16">
        <v>0</v>
      </c>
      <c r="J55" s="16">
        <v>0</v>
      </c>
      <c r="K55" s="40">
        <f t="shared" si="9"/>
        <v>754.3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x14ac:dyDescent="0.2">
      <c r="A56" s="6" t="s">
        <v>58</v>
      </c>
      <c r="B56" s="45" t="s">
        <v>61</v>
      </c>
      <c r="C56" s="8" t="s">
        <v>62</v>
      </c>
      <c r="D56" s="6" t="s">
        <v>11</v>
      </c>
      <c r="E56" s="9">
        <v>15</v>
      </c>
      <c r="F56" s="9">
        <v>26</v>
      </c>
      <c r="G56" s="16">
        <f t="shared" si="8"/>
        <v>390</v>
      </c>
      <c r="H56" s="20">
        <v>0</v>
      </c>
      <c r="I56" s="16">
        <f>G56</f>
        <v>390</v>
      </c>
      <c r="J56" s="16">
        <v>0</v>
      </c>
      <c r="K56" s="40">
        <f t="shared" si="9"/>
        <v>390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ht="25.5" x14ac:dyDescent="0.2">
      <c r="A57" s="19" t="s">
        <v>63</v>
      </c>
      <c r="B57" s="48" t="s">
        <v>13</v>
      </c>
      <c r="C57" s="11"/>
      <c r="D57" s="17" t="s">
        <v>14</v>
      </c>
      <c r="E57" s="16">
        <f>40*0.35</f>
        <v>14</v>
      </c>
      <c r="F57" s="16">
        <v>12</v>
      </c>
      <c r="G57" s="16">
        <f t="shared" si="8"/>
        <v>168</v>
      </c>
      <c r="H57" s="20">
        <f>G57</f>
        <v>168</v>
      </c>
      <c r="I57" s="16">
        <v>0</v>
      </c>
      <c r="J57" s="16">
        <v>0</v>
      </c>
      <c r="K57" s="40">
        <f t="shared" si="9"/>
        <v>168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ht="25.5" x14ac:dyDescent="0.2">
      <c r="A58" s="19" t="s">
        <v>63</v>
      </c>
      <c r="B58" s="67" t="s">
        <v>17</v>
      </c>
      <c r="C58" s="21"/>
      <c r="D58" s="17" t="s">
        <v>18</v>
      </c>
      <c r="E58" s="16">
        <v>7</v>
      </c>
      <c r="F58" s="9">
        <v>12</v>
      </c>
      <c r="G58" s="16">
        <f t="shared" si="8"/>
        <v>84</v>
      </c>
      <c r="H58" s="20">
        <f>G58</f>
        <v>84</v>
      </c>
      <c r="I58" s="16">
        <v>0</v>
      </c>
      <c r="J58" s="16">
        <v>0</v>
      </c>
      <c r="K58" s="40">
        <f t="shared" si="9"/>
        <v>84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ht="25.5" x14ac:dyDescent="0.2">
      <c r="A59" s="19" t="s">
        <v>66</v>
      </c>
      <c r="B59" s="67" t="s">
        <v>28</v>
      </c>
      <c r="C59" s="21" t="s">
        <v>29</v>
      </c>
      <c r="D59" s="73" t="s">
        <v>30</v>
      </c>
      <c r="E59" s="16">
        <v>1681.9</v>
      </c>
      <c r="F59" s="74">
        <f>1/3</f>
        <v>0.33333333333333331</v>
      </c>
      <c r="G59" s="16">
        <f t="shared" si="8"/>
        <v>560.63333333333333</v>
      </c>
      <c r="H59" s="20">
        <v>0</v>
      </c>
      <c r="I59" s="16">
        <v>0</v>
      </c>
      <c r="J59" s="16">
        <f>G59</f>
        <v>560.63333333333333</v>
      </c>
      <c r="K59" s="40">
        <f t="shared" si="9"/>
        <v>560.63333333333333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ht="25.5" x14ac:dyDescent="0.2">
      <c r="A60" s="19" t="s">
        <v>66</v>
      </c>
      <c r="B60" s="67" t="s">
        <v>31</v>
      </c>
      <c r="C60" s="21" t="s">
        <v>32</v>
      </c>
      <c r="D60" s="73" t="s">
        <v>33</v>
      </c>
      <c r="E60" s="16">
        <v>801.02</v>
      </c>
      <c r="F60" s="19">
        <v>1</v>
      </c>
      <c r="G60" s="16">
        <f t="shared" si="8"/>
        <v>801.02</v>
      </c>
      <c r="H60" s="20">
        <v>0</v>
      </c>
      <c r="I60" s="16">
        <v>0</v>
      </c>
      <c r="J60" s="16">
        <f>G60</f>
        <v>801.02</v>
      </c>
      <c r="K60" s="40">
        <f t="shared" si="9"/>
        <v>801.02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 x14ac:dyDescent="0.2">
      <c r="A61" s="19" t="s">
        <v>73</v>
      </c>
      <c r="B61" s="67" t="s">
        <v>35</v>
      </c>
      <c r="C61" s="21" t="s">
        <v>36</v>
      </c>
      <c r="D61" s="75" t="s">
        <v>37</v>
      </c>
      <c r="E61" s="16">
        <v>8.9539999999999995E-2</v>
      </c>
      <c r="F61" s="19">
        <v>3500</v>
      </c>
      <c r="G61" s="16">
        <f t="shared" si="8"/>
        <v>313.39</v>
      </c>
      <c r="H61" s="20">
        <f>0</f>
        <v>0</v>
      </c>
      <c r="I61" s="16">
        <v>0</v>
      </c>
      <c r="J61" s="16">
        <f>G61</f>
        <v>313.39</v>
      </c>
      <c r="K61" s="40">
        <f t="shared" si="9"/>
        <v>313.39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s="3" customFormat="1" ht="30" customHeight="1" x14ac:dyDescent="0.2">
      <c r="A62" s="68" t="s">
        <v>56</v>
      </c>
      <c r="B62" s="134" t="s">
        <v>74</v>
      </c>
      <c r="C62" s="134"/>
      <c r="D62" s="134"/>
      <c r="E62" s="134"/>
      <c r="F62" s="134"/>
      <c r="G62" s="76">
        <f>SUM(G63:G67)</f>
        <v>3012.51</v>
      </c>
      <c r="H62" s="76">
        <f>SUM(H63:H67)</f>
        <v>2892.51</v>
      </c>
      <c r="I62" s="76">
        <f>SUM(I63:I67)</f>
        <v>120</v>
      </c>
      <c r="J62" s="76">
        <f>SUM(J63:J67)</f>
        <v>0</v>
      </c>
      <c r="K62" s="76">
        <f>SUM(K63:K67)</f>
        <v>3012.51</v>
      </c>
    </row>
    <row r="63" spans="1:1024" ht="15" customHeight="1" x14ac:dyDescent="0.2">
      <c r="A63" s="19" t="s">
        <v>65</v>
      </c>
      <c r="B63" s="67" t="s">
        <v>5</v>
      </c>
      <c r="C63" s="56"/>
      <c r="D63" s="57" t="s">
        <v>6</v>
      </c>
      <c r="E63" s="58">
        <v>5</v>
      </c>
      <c r="F63" s="58">
        <v>10</v>
      </c>
      <c r="G63" s="39">
        <f>E63*F63</f>
        <v>50</v>
      </c>
      <c r="H63" s="20">
        <v>50</v>
      </c>
      <c r="I63" s="16">
        <v>0</v>
      </c>
      <c r="J63" s="16">
        <v>0</v>
      </c>
      <c r="K63" s="40">
        <f>H63+I63+J63</f>
        <v>50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 x14ac:dyDescent="0.2">
      <c r="A64" s="6" t="s">
        <v>58</v>
      </c>
      <c r="B64" s="45" t="s">
        <v>59</v>
      </c>
      <c r="C64" s="8" t="s">
        <v>9</v>
      </c>
      <c r="D64" s="6" t="s">
        <v>10</v>
      </c>
      <c r="E64" s="9">
        <f>2060.21/2</f>
        <v>1030.105</v>
      </c>
      <c r="F64" s="9">
        <v>2</v>
      </c>
      <c r="G64" s="39">
        <f>E64*F64</f>
        <v>2060.21</v>
      </c>
      <c r="H64" s="20">
        <f>G64</f>
        <v>2060.21</v>
      </c>
      <c r="I64" s="16">
        <v>0</v>
      </c>
      <c r="J64" s="16">
        <v>0</v>
      </c>
      <c r="K64" s="40">
        <f>H64+I64+J64</f>
        <v>2060.21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 x14ac:dyDescent="0.2">
      <c r="A65" s="6" t="s">
        <v>58</v>
      </c>
      <c r="B65" s="45" t="s">
        <v>60</v>
      </c>
      <c r="C65" s="8" t="s">
        <v>9</v>
      </c>
      <c r="D65" s="6" t="s">
        <v>10</v>
      </c>
      <c r="E65" s="9">
        <f>754.3/2</f>
        <v>377.15</v>
      </c>
      <c r="F65" s="9">
        <v>2</v>
      </c>
      <c r="G65" s="39">
        <f>E65*F65</f>
        <v>754.3</v>
      </c>
      <c r="H65" s="20">
        <f>G65</f>
        <v>754.3</v>
      </c>
      <c r="I65" s="16">
        <v>0</v>
      </c>
      <c r="J65" s="16">
        <v>0</v>
      </c>
      <c r="K65" s="40">
        <f>H65+I65+J65</f>
        <v>754.3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x14ac:dyDescent="0.2">
      <c r="A66" s="6" t="s">
        <v>58</v>
      </c>
      <c r="B66" s="45" t="s">
        <v>61</v>
      </c>
      <c r="C66" s="8" t="s">
        <v>62</v>
      </c>
      <c r="D66" s="6" t="s">
        <v>11</v>
      </c>
      <c r="E66" s="9">
        <v>15</v>
      </c>
      <c r="F66" s="9">
        <f>4*2</f>
        <v>8</v>
      </c>
      <c r="G66" s="39">
        <f>E66*F66</f>
        <v>120</v>
      </c>
      <c r="H66" s="20">
        <v>0</v>
      </c>
      <c r="I66" s="16">
        <f>G66</f>
        <v>120</v>
      </c>
      <c r="J66" s="16">
        <v>0</v>
      </c>
      <c r="K66" s="40">
        <f>H66+I66+J66</f>
        <v>120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ht="25.5" x14ac:dyDescent="0.2">
      <c r="A67" s="19" t="s">
        <v>63</v>
      </c>
      <c r="B67" s="67" t="s">
        <v>19</v>
      </c>
      <c r="C67" s="11"/>
      <c r="D67" s="75" t="s">
        <v>14</v>
      </c>
      <c r="E67" s="16">
        <f>40*0.35</f>
        <v>14</v>
      </c>
      <c r="F67" s="16">
        <v>2</v>
      </c>
      <c r="G67" s="39">
        <f>E67*F67</f>
        <v>28</v>
      </c>
      <c r="H67" s="20">
        <f>G67</f>
        <v>28</v>
      </c>
      <c r="I67" s="16">
        <v>0</v>
      </c>
      <c r="J67" s="16">
        <v>0</v>
      </c>
      <c r="K67" s="40">
        <f>H67+I67+J67</f>
        <v>28</v>
      </c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s="3" customFormat="1" ht="33" customHeight="1" x14ac:dyDescent="0.2">
      <c r="A68" s="68" t="s">
        <v>56</v>
      </c>
      <c r="B68" s="134" t="s">
        <v>75</v>
      </c>
      <c r="C68" s="134"/>
      <c r="D68" s="134"/>
      <c r="E68" s="134"/>
      <c r="F68" s="134"/>
      <c r="G68" s="76">
        <f>SUM(G69:G73)</f>
        <v>2952.51</v>
      </c>
      <c r="H68" s="76">
        <f>SUM(H69:H73)</f>
        <v>2892.51</v>
      </c>
      <c r="I68" s="76">
        <f>SUM(I69:I73)</f>
        <v>60</v>
      </c>
      <c r="J68" s="76">
        <f>SUM(J69:J73)</f>
        <v>0</v>
      </c>
      <c r="K68" s="76">
        <f>SUM(K69:K73)</f>
        <v>2952.51</v>
      </c>
    </row>
    <row r="69" spans="1:1024" x14ac:dyDescent="0.2">
      <c r="A69" s="19" t="s">
        <v>65</v>
      </c>
      <c r="B69" s="67" t="s">
        <v>5</v>
      </c>
      <c r="C69" s="77"/>
      <c r="D69" s="78" t="s">
        <v>6</v>
      </c>
      <c r="E69" s="58">
        <v>5</v>
      </c>
      <c r="F69" s="58">
        <v>10</v>
      </c>
      <c r="G69" s="70">
        <f>E69*F69</f>
        <v>50</v>
      </c>
      <c r="H69" s="79">
        <f>G69</f>
        <v>50</v>
      </c>
      <c r="I69" s="80">
        <v>0</v>
      </c>
      <c r="J69" s="80">
        <v>0</v>
      </c>
      <c r="K69" s="79">
        <f>H69+I69+J69</f>
        <v>50</v>
      </c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 x14ac:dyDescent="0.2">
      <c r="A70" s="6" t="s">
        <v>58</v>
      </c>
      <c r="B70" s="45" t="s">
        <v>59</v>
      </c>
      <c r="C70" s="8" t="s">
        <v>9</v>
      </c>
      <c r="D70" s="6" t="s">
        <v>10</v>
      </c>
      <c r="E70" s="9">
        <f>2060.21/2</f>
        <v>1030.105</v>
      </c>
      <c r="F70" s="9">
        <v>2</v>
      </c>
      <c r="G70" s="16">
        <f>E70*F70</f>
        <v>2060.21</v>
      </c>
      <c r="H70" s="20">
        <f>G70</f>
        <v>2060.21</v>
      </c>
      <c r="I70" s="16">
        <v>0</v>
      </c>
      <c r="J70" s="16">
        <v>0</v>
      </c>
      <c r="K70" s="79">
        <f>H70+I70+J70</f>
        <v>2060.21</v>
      </c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x14ac:dyDescent="0.2">
      <c r="A71" s="6" t="s">
        <v>58</v>
      </c>
      <c r="B71" s="45" t="s">
        <v>60</v>
      </c>
      <c r="C71" s="8" t="s">
        <v>9</v>
      </c>
      <c r="D71" s="6" t="s">
        <v>10</v>
      </c>
      <c r="E71" s="9">
        <f>754.3/2</f>
        <v>377.15</v>
      </c>
      <c r="F71" s="9">
        <v>2</v>
      </c>
      <c r="G71" s="16">
        <f>E71*F71</f>
        <v>754.3</v>
      </c>
      <c r="H71" s="20">
        <f>G71</f>
        <v>754.3</v>
      </c>
      <c r="I71" s="16">
        <v>0</v>
      </c>
      <c r="J71" s="16">
        <v>0</v>
      </c>
      <c r="K71" s="79">
        <f>H71+I71+J71</f>
        <v>754.3</v>
      </c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 x14ac:dyDescent="0.2">
      <c r="A72" s="6" t="s">
        <v>58</v>
      </c>
      <c r="B72" s="45" t="s">
        <v>61</v>
      </c>
      <c r="C72" s="8" t="s">
        <v>62</v>
      </c>
      <c r="D72" s="6" t="s">
        <v>11</v>
      </c>
      <c r="E72" s="9">
        <v>15</v>
      </c>
      <c r="F72" s="9">
        <v>4</v>
      </c>
      <c r="G72" s="16">
        <f>E72*F72</f>
        <v>60</v>
      </c>
      <c r="H72" s="20">
        <v>0</v>
      </c>
      <c r="I72" s="16">
        <f>G72</f>
        <v>60</v>
      </c>
      <c r="J72" s="16">
        <v>0</v>
      </c>
      <c r="K72" s="79">
        <f>H72+I72+J72</f>
        <v>60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 ht="25.5" x14ac:dyDescent="0.2">
      <c r="A73" s="19" t="s">
        <v>63</v>
      </c>
      <c r="B73" s="67" t="s">
        <v>19</v>
      </c>
      <c r="C73" s="11"/>
      <c r="D73" s="75" t="s">
        <v>14</v>
      </c>
      <c r="E73" s="16">
        <f>40*0.35</f>
        <v>14</v>
      </c>
      <c r="F73" s="16">
        <v>2</v>
      </c>
      <c r="G73" s="16">
        <f>E73*F73</f>
        <v>28</v>
      </c>
      <c r="H73" s="20">
        <f>G73</f>
        <v>28</v>
      </c>
      <c r="I73" s="16">
        <v>0</v>
      </c>
      <c r="J73" s="16">
        <v>0</v>
      </c>
      <c r="K73" s="79">
        <f>H73+I73+J73</f>
        <v>28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s="3" customFormat="1" ht="17.25" customHeight="1" x14ac:dyDescent="0.2">
      <c r="A74" s="68" t="s">
        <v>56</v>
      </c>
      <c r="B74" s="134" t="s">
        <v>76</v>
      </c>
      <c r="C74" s="134"/>
      <c r="D74" s="134"/>
      <c r="E74" s="134"/>
      <c r="F74" s="134"/>
      <c r="G74" s="76">
        <f>SUM(G75:G82)</f>
        <v>6048.4833333333336</v>
      </c>
      <c r="H74" s="76">
        <f>SUM(H75:H82)</f>
        <v>2920.51</v>
      </c>
      <c r="I74" s="76">
        <f>SUM(I75:I82)</f>
        <v>1050</v>
      </c>
      <c r="J74" s="76">
        <f>SUM(J75:J82)</f>
        <v>2077.9733333333334</v>
      </c>
      <c r="K74" s="76">
        <f>SUM(K75:K82)</f>
        <v>6048.4833333333336</v>
      </c>
    </row>
    <row r="75" spans="1:1024" ht="17.25" customHeight="1" x14ac:dyDescent="0.2">
      <c r="A75" s="19" t="s">
        <v>65</v>
      </c>
      <c r="B75" s="67" t="s">
        <v>5</v>
      </c>
      <c r="C75" s="77"/>
      <c r="D75" s="78" t="s">
        <v>6</v>
      </c>
      <c r="E75" s="58">
        <v>5</v>
      </c>
      <c r="F75" s="58">
        <v>10</v>
      </c>
      <c r="G75" s="70">
        <f>E75*F75</f>
        <v>50</v>
      </c>
      <c r="H75" s="79">
        <f>G75</f>
        <v>50</v>
      </c>
      <c r="I75" s="80">
        <v>0</v>
      </c>
      <c r="J75" s="80">
        <v>0</v>
      </c>
      <c r="K75" s="79">
        <f t="shared" ref="K75:K82" si="10">H75+I75+J75</f>
        <v>50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 x14ac:dyDescent="0.2">
      <c r="A76" s="6" t="s">
        <v>58</v>
      </c>
      <c r="B76" s="45" t="s">
        <v>59</v>
      </c>
      <c r="C76" s="8" t="s">
        <v>9</v>
      </c>
      <c r="D76" s="6" t="s">
        <v>10</v>
      </c>
      <c r="E76" s="9">
        <f>2060.21/2</f>
        <v>1030.105</v>
      </c>
      <c r="F76" s="9">
        <v>2</v>
      </c>
      <c r="G76" s="16">
        <f>E76*F76</f>
        <v>2060.21</v>
      </c>
      <c r="H76" s="20">
        <f>G76</f>
        <v>2060.21</v>
      </c>
      <c r="I76" s="16">
        <v>0</v>
      </c>
      <c r="J76" s="16">
        <v>0</v>
      </c>
      <c r="K76" s="79">
        <f t="shared" si="10"/>
        <v>2060.21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 x14ac:dyDescent="0.2">
      <c r="A77" s="6" t="s">
        <v>58</v>
      </c>
      <c r="B77" s="45" t="s">
        <v>60</v>
      </c>
      <c r="C77" s="8" t="s">
        <v>9</v>
      </c>
      <c r="D77" s="6" t="s">
        <v>10</v>
      </c>
      <c r="E77" s="9">
        <f>754.3/2</f>
        <v>377.15</v>
      </c>
      <c r="F77" s="9">
        <v>2</v>
      </c>
      <c r="G77" s="16">
        <f>E77*F77</f>
        <v>754.3</v>
      </c>
      <c r="H77" s="20">
        <f>G77</f>
        <v>754.3</v>
      </c>
      <c r="I77" s="16">
        <v>0</v>
      </c>
      <c r="J77" s="16">
        <v>0</v>
      </c>
      <c r="K77" s="79">
        <f t="shared" si="10"/>
        <v>754.3</v>
      </c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4" x14ac:dyDescent="0.2">
      <c r="A78" s="6" t="s">
        <v>58</v>
      </c>
      <c r="B78" s="45" t="s">
        <v>61</v>
      </c>
      <c r="C78" s="8" t="s">
        <v>62</v>
      </c>
      <c r="D78" s="6" t="s">
        <v>11</v>
      </c>
      <c r="E78" s="9">
        <v>15</v>
      </c>
      <c r="F78" s="9">
        <v>70</v>
      </c>
      <c r="G78" s="16">
        <f>F78*E78</f>
        <v>1050</v>
      </c>
      <c r="H78" s="20">
        <v>0</v>
      </c>
      <c r="I78" s="16">
        <f>G78</f>
        <v>1050</v>
      </c>
      <c r="J78" s="16">
        <v>0</v>
      </c>
      <c r="K78" s="79">
        <f t="shared" si="10"/>
        <v>1050</v>
      </c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:1024" ht="27.75" customHeight="1" x14ac:dyDescent="0.2">
      <c r="A79" s="19" t="s">
        <v>63</v>
      </c>
      <c r="B79" s="67" t="s">
        <v>19</v>
      </c>
      <c r="C79" s="11"/>
      <c r="D79" s="75" t="s">
        <v>14</v>
      </c>
      <c r="E79" s="9">
        <v>14</v>
      </c>
      <c r="F79" s="9">
        <v>4</v>
      </c>
      <c r="G79" s="39">
        <f>E79*F79</f>
        <v>56</v>
      </c>
      <c r="H79" s="20">
        <f>G79</f>
        <v>56</v>
      </c>
      <c r="I79" s="16">
        <v>0</v>
      </c>
      <c r="J79" s="16">
        <v>0</v>
      </c>
      <c r="K79" s="79">
        <f t="shared" si="10"/>
        <v>56</v>
      </c>
      <c r="L79" s="81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4" ht="25.5" x14ac:dyDescent="0.2">
      <c r="A80" s="19" t="s">
        <v>66</v>
      </c>
      <c r="B80" s="67" t="s">
        <v>28</v>
      </c>
      <c r="C80" s="11" t="s">
        <v>29</v>
      </c>
      <c r="D80" s="73" t="s">
        <v>30</v>
      </c>
      <c r="E80" s="16">
        <v>1681.9</v>
      </c>
      <c r="F80" s="74">
        <f>1/3</f>
        <v>0.33333333333333331</v>
      </c>
      <c r="G80" s="39">
        <f>E80*F80</f>
        <v>560.63333333333333</v>
      </c>
      <c r="H80" s="20">
        <v>0</v>
      </c>
      <c r="I80" s="16">
        <v>0</v>
      </c>
      <c r="J80" s="16">
        <f>G80</f>
        <v>560.63333333333333</v>
      </c>
      <c r="K80" s="79">
        <f t="shared" si="10"/>
        <v>560.63333333333333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</row>
    <row r="81" spans="1:1024" ht="25.5" x14ac:dyDescent="0.2">
      <c r="A81" s="19" t="s">
        <v>66</v>
      </c>
      <c r="B81" s="67" t="s">
        <v>31</v>
      </c>
      <c r="C81" s="11" t="s">
        <v>32</v>
      </c>
      <c r="D81" s="73" t="s">
        <v>33</v>
      </c>
      <c r="E81" s="16">
        <v>801.02</v>
      </c>
      <c r="F81" s="19">
        <v>1</v>
      </c>
      <c r="G81" s="39">
        <f>E81*F81</f>
        <v>801.02</v>
      </c>
      <c r="H81" s="20">
        <v>0</v>
      </c>
      <c r="I81" s="16">
        <v>0</v>
      </c>
      <c r="J81" s="16">
        <f>G81</f>
        <v>801.02</v>
      </c>
      <c r="K81" s="79">
        <f t="shared" si="10"/>
        <v>801.02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:1024" x14ac:dyDescent="0.2">
      <c r="A82" s="19" t="s">
        <v>73</v>
      </c>
      <c r="B82" s="67" t="s">
        <v>35</v>
      </c>
      <c r="C82" s="21" t="s">
        <v>36</v>
      </c>
      <c r="D82" s="75" t="s">
        <v>37</v>
      </c>
      <c r="E82" s="16">
        <v>8.9539999999999995E-2</v>
      </c>
      <c r="F82" s="19">
        <v>8000</v>
      </c>
      <c r="G82" s="39">
        <f>E82*F82</f>
        <v>716.31999999999994</v>
      </c>
      <c r="H82" s="20">
        <v>0</v>
      </c>
      <c r="I82" s="16">
        <v>0</v>
      </c>
      <c r="J82" s="16">
        <f>G82</f>
        <v>716.31999999999994</v>
      </c>
      <c r="K82" s="79">
        <f t="shared" si="10"/>
        <v>716.31999999999994</v>
      </c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  <c r="AMJ82"/>
    </row>
    <row r="83" spans="1:1024" s="3" customFormat="1" ht="17.25" customHeight="1" x14ac:dyDescent="0.2">
      <c r="A83" s="68" t="s">
        <v>56</v>
      </c>
      <c r="B83" s="134" t="s">
        <v>77</v>
      </c>
      <c r="C83" s="134"/>
      <c r="D83" s="134"/>
      <c r="E83" s="134"/>
      <c r="F83" s="134"/>
      <c r="G83" s="76">
        <f>SUM(G84:G87)</f>
        <v>3052.51</v>
      </c>
      <c r="H83" s="76">
        <f>SUM(H84:H87)</f>
        <v>2842.51</v>
      </c>
      <c r="I83" s="76">
        <f>SUM(I84:I87)</f>
        <v>210</v>
      </c>
      <c r="J83" s="76">
        <f>SUM(J84:J87)</f>
        <v>0</v>
      </c>
      <c r="K83" s="76">
        <f>SUM(K84:K87)</f>
        <v>3052.51</v>
      </c>
    </row>
    <row r="84" spans="1:1024" x14ac:dyDescent="0.2">
      <c r="A84" s="6" t="s">
        <v>58</v>
      </c>
      <c r="B84" s="45" t="s">
        <v>59</v>
      </c>
      <c r="C84" s="8" t="s">
        <v>9</v>
      </c>
      <c r="D84" s="6" t="s">
        <v>10</v>
      </c>
      <c r="E84" s="9">
        <f>2060.21/2</f>
        <v>1030.105</v>
      </c>
      <c r="F84" s="9">
        <v>2</v>
      </c>
      <c r="G84" s="16">
        <f>E84*F84</f>
        <v>2060.21</v>
      </c>
      <c r="H84" s="20">
        <f>G84</f>
        <v>2060.21</v>
      </c>
      <c r="I84" s="16">
        <v>0</v>
      </c>
      <c r="J84" s="16">
        <v>0</v>
      </c>
      <c r="K84" s="40">
        <f>H84+I84+J84</f>
        <v>2060.21</v>
      </c>
      <c r="L84"/>
    </row>
    <row r="85" spans="1:1024" x14ac:dyDescent="0.2">
      <c r="A85" s="6" t="s">
        <v>58</v>
      </c>
      <c r="B85" s="45" t="s">
        <v>60</v>
      </c>
      <c r="C85" s="8" t="s">
        <v>9</v>
      </c>
      <c r="D85" s="6" t="s">
        <v>10</v>
      </c>
      <c r="E85" s="9">
        <f>754.3/2</f>
        <v>377.15</v>
      </c>
      <c r="F85" s="9">
        <v>2</v>
      </c>
      <c r="G85" s="16">
        <f>E85*F85</f>
        <v>754.3</v>
      </c>
      <c r="H85" s="20">
        <f>G85</f>
        <v>754.3</v>
      </c>
      <c r="I85" s="16">
        <v>0</v>
      </c>
      <c r="J85" s="16">
        <v>0</v>
      </c>
      <c r="K85" s="40">
        <f>H85+I85+J85</f>
        <v>754.3</v>
      </c>
      <c r="L85"/>
    </row>
    <row r="86" spans="1:1024" x14ac:dyDescent="0.2">
      <c r="A86" s="6" t="s">
        <v>58</v>
      </c>
      <c r="B86" s="45" t="s">
        <v>61</v>
      </c>
      <c r="C86" s="8" t="s">
        <v>62</v>
      </c>
      <c r="D86" s="6" t="s">
        <v>11</v>
      </c>
      <c r="E86" s="9">
        <v>15</v>
      </c>
      <c r="F86" s="9">
        <v>14</v>
      </c>
      <c r="G86" s="16">
        <f>E86*F86</f>
        <v>210</v>
      </c>
      <c r="H86" s="20">
        <v>0</v>
      </c>
      <c r="I86" s="16">
        <f>G86</f>
        <v>210</v>
      </c>
      <c r="J86" s="16">
        <v>0</v>
      </c>
      <c r="K86" s="40">
        <f>H86+I86+J86</f>
        <v>210</v>
      </c>
      <c r="L86"/>
    </row>
    <row r="87" spans="1:1024" ht="25.5" x14ac:dyDescent="0.2">
      <c r="A87" s="19" t="s">
        <v>63</v>
      </c>
      <c r="B87" s="67" t="s">
        <v>19</v>
      </c>
      <c r="C87" s="11"/>
      <c r="D87" s="67" t="s">
        <v>14</v>
      </c>
      <c r="E87" s="16">
        <v>14</v>
      </c>
      <c r="F87" s="16">
        <v>2</v>
      </c>
      <c r="G87" s="16">
        <f>E87*F87</f>
        <v>28</v>
      </c>
      <c r="H87" s="20">
        <f>G87</f>
        <v>28</v>
      </c>
      <c r="I87" s="16">
        <v>0</v>
      </c>
      <c r="J87" s="16">
        <v>0</v>
      </c>
      <c r="K87" s="40">
        <f>H87+I87+J87</f>
        <v>28</v>
      </c>
      <c r="L87"/>
    </row>
    <row r="88" spans="1:1024" ht="56.25" customHeight="1" x14ac:dyDescent="0.2">
      <c r="A88" s="72" t="s">
        <v>56</v>
      </c>
      <c r="B88" s="135" t="s">
        <v>99</v>
      </c>
      <c r="C88" s="135"/>
      <c r="D88" s="135"/>
      <c r="E88" s="135"/>
      <c r="F88" s="135"/>
      <c r="G88" s="33">
        <f>G89+G96+G104</f>
        <v>9625.9033333333336</v>
      </c>
      <c r="H88" s="33">
        <f>H89+H96+H104</f>
        <v>6097.83</v>
      </c>
      <c r="I88" s="33">
        <f>I89+I96+I104</f>
        <v>1450.11</v>
      </c>
      <c r="J88" s="33">
        <f>J89+J96+J104</f>
        <v>2077.9733333333334</v>
      </c>
      <c r="K88" s="33">
        <f>K89+K96+K104</f>
        <v>9625.9133333333339</v>
      </c>
      <c r="L88"/>
    </row>
    <row r="89" spans="1:1024" ht="26.25" customHeight="1" x14ac:dyDescent="0.2">
      <c r="A89" s="68" t="s">
        <v>56</v>
      </c>
      <c r="B89" s="136" t="s">
        <v>78</v>
      </c>
      <c r="C89" s="136"/>
      <c r="D89" s="136"/>
      <c r="E89" s="136"/>
      <c r="F89" s="136"/>
      <c r="G89" s="35">
        <f>SUM(G90:G95)</f>
        <v>3105.51</v>
      </c>
      <c r="H89" s="35">
        <f>SUM(H90:H95)</f>
        <v>2895.51</v>
      </c>
      <c r="I89" s="35">
        <f>SUM(I90:I95)</f>
        <v>210</v>
      </c>
      <c r="J89" s="35">
        <f>SUM(J90:J95)</f>
        <v>0</v>
      </c>
      <c r="K89" s="35">
        <f>SUM(K90:K95)</f>
        <v>3105.51</v>
      </c>
      <c r="L89"/>
    </row>
    <row r="90" spans="1:1024" x14ac:dyDescent="0.2">
      <c r="A90" s="19" t="s">
        <v>65</v>
      </c>
      <c r="B90" s="67" t="s">
        <v>5</v>
      </c>
      <c r="C90" s="56"/>
      <c r="D90" s="57" t="s">
        <v>6</v>
      </c>
      <c r="E90" s="58">
        <v>5</v>
      </c>
      <c r="F90" s="58">
        <v>5</v>
      </c>
      <c r="G90" s="39">
        <f t="shared" ref="G90:G95" si="11">E90*F90</f>
        <v>25</v>
      </c>
      <c r="H90" s="20">
        <v>25</v>
      </c>
      <c r="I90" s="16">
        <v>0</v>
      </c>
      <c r="J90" s="16">
        <v>0</v>
      </c>
      <c r="K90" s="40">
        <f t="shared" ref="K90:K95" si="12">H90+I90+J90</f>
        <v>25</v>
      </c>
      <c r="L90"/>
    </row>
    <row r="91" spans="1:1024" x14ac:dyDescent="0.2">
      <c r="A91" s="6" t="s">
        <v>58</v>
      </c>
      <c r="B91" s="45" t="s">
        <v>59</v>
      </c>
      <c r="C91" s="8" t="s">
        <v>9</v>
      </c>
      <c r="D91" s="6" t="s">
        <v>10</v>
      </c>
      <c r="E91" s="9">
        <f>2060.21/2</f>
        <v>1030.105</v>
      </c>
      <c r="F91" s="9">
        <v>2</v>
      </c>
      <c r="G91" s="39">
        <f t="shared" si="11"/>
        <v>2060.21</v>
      </c>
      <c r="H91" s="20">
        <f>G91</f>
        <v>2060.21</v>
      </c>
      <c r="I91" s="16">
        <v>0</v>
      </c>
      <c r="J91" s="16">
        <v>0</v>
      </c>
      <c r="K91" s="40">
        <f t="shared" si="12"/>
        <v>2060.21</v>
      </c>
      <c r="L91"/>
    </row>
    <row r="92" spans="1:1024" x14ac:dyDescent="0.2">
      <c r="A92" s="6" t="s">
        <v>58</v>
      </c>
      <c r="B92" s="45" t="s">
        <v>60</v>
      </c>
      <c r="C92" s="8" t="s">
        <v>9</v>
      </c>
      <c r="D92" s="6" t="s">
        <v>10</v>
      </c>
      <c r="E92" s="9">
        <f>754.3/2</f>
        <v>377.15</v>
      </c>
      <c r="F92" s="9">
        <v>2</v>
      </c>
      <c r="G92" s="39">
        <f t="shared" si="11"/>
        <v>754.3</v>
      </c>
      <c r="H92" s="20">
        <f>G92</f>
        <v>754.3</v>
      </c>
      <c r="I92" s="16">
        <v>0</v>
      </c>
      <c r="J92" s="16">
        <v>0</v>
      </c>
      <c r="K92" s="40">
        <f t="shared" si="12"/>
        <v>754.3</v>
      </c>
      <c r="L92"/>
    </row>
    <row r="93" spans="1:1024" x14ac:dyDescent="0.2">
      <c r="A93" s="6" t="s">
        <v>58</v>
      </c>
      <c r="B93" s="45" t="s">
        <v>61</v>
      </c>
      <c r="C93" s="8" t="s">
        <v>62</v>
      </c>
      <c r="D93" s="6" t="s">
        <v>11</v>
      </c>
      <c r="E93" s="9">
        <v>15</v>
      </c>
      <c r="F93" s="9">
        <v>14</v>
      </c>
      <c r="G93" s="39">
        <f t="shared" si="11"/>
        <v>210</v>
      </c>
      <c r="H93" s="20">
        <v>0</v>
      </c>
      <c r="I93" s="16">
        <f>G93</f>
        <v>210</v>
      </c>
      <c r="J93" s="16">
        <v>0</v>
      </c>
      <c r="K93" s="40">
        <f t="shared" si="12"/>
        <v>210</v>
      </c>
      <c r="L93"/>
    </row>
    <row r="94" spans="1:1024" ht="29.25" customHeight="1" x14ac:dyDescent="0.2">
      <c r="A94" s="19" t="s">
        <v>63</v>
      </c>
      <c r="B94" s="48" t="s">
        <v>13</v>
      </c>
      <c r="C94" s="11"/>
      <c r="D94" s="67" t="s">
        <v>14</v>
      </c>
      <c r="E94" s="16">
        <v>14</v>
      </c>
      <c r="F94" s="16">
        <v>2</v>
      </c>
      <c r="G94" s="39">
        <f t="shared" si="11"/>
        <v>28</v>
      </c>
      <c r="H94" s="20">
        <f>G94</f>
        <v>28</v>
      </c>
      <c r="I94" s="16">
        <v>0</v>
      </c>
      <c r="J94" s="16">
        <v>0</v>
      </c>
      <c r="K94" s="40">
        <f t="shared" si="12"/>
        <v>28</v>
      </c>
      <c r="L94"/>
    </row>
    <row r="95" spans="1:1024" ht="25.5" x14ac:dyDescent="0.2">
      <c r="A95" s="19" t="s">
        <v>63</v>
      </c>
      <c r="B95" s="67" t="s">
        <v>17</v>
      </c>
      <c r="C95" s="6"/>
      <c r="D95" s="17" t="s">
        <v>18</v>
      </c>
      <c r="E95" s="16">
        <v>7</v>
      </c>
      <c r="F95" s="9">
        <v>4</v>
      </c>
      <c r="G95" s="39">
        <f t="shared" si="11"/>
        <v>28</v>
      </c>
      <c r="H95" s="20">
        <f>G95</f>
        <v>28</v>
      </c>
      <c r="I95" s="16">
        <v>0</v>
      </c>
      <c r="J95" s="16">
        <v>0</v>
      </c>
      <c r="K95" s="40">
        <f t="shared" si="12"/>
        <v>28</v>
      </c>
      <c r="L95"/>
    </row>
    <row r="96" spans="1:1024" ht="27" customHeight="1" x14ac:dyDescent="0.2">
      <c r="A96" s="68" t="s">
        <v>56</v>
      </c>
      <c r="B96" s="138" t="s">
        <v>101</v>
      </c>
      <c r="C96" s="138"/>
      <c r="D96" s="138"/>
      <c r="E96" s="138"/>
      <c r="F96" s="138"/>
      <c r="G96" s="35">
        <f>SUM(G97:G103)</f>
        <v>4284.1833333333334</v>
      </c>
      <c r="H96" s="35">
        <f>SUM(H97:H103)</f>
        <v>2116.21</v>
      </c>
      <c r="I96" s="35">
        <f>SUM(I97:I103)</f>
        <v>90</v>
      </c>
      <c r="J96" s="35">
        <f>SUM(J97:J103)</f>
        <v>2077.9733333333334</v>
      </c>
      <c r="K96" s="35">
        <f>SUM(K97:K103)</f>
        <v>4284.1833333333334</v>
      </c>
      <c r="L96"/>
    </row>
    <row r="97" spans="1:12" x14ac:dyDescent="0.2">
      <c r="A97" s="6" t="s">
        <v>58</v>
      </c>
      <c r="B97" s="45" t="s">
        <v>59</v>
      </c>
      <c r="C97" s="8" t="s">
        <v>9</v>
      </c>
      <c r="D97" s="6" t="s">
        <v>10</v>
      </c>
      <c r="E97" s="9">
        <f>2060.21/2</f>
        <v>1030.105</v>
      </c>
      <c r="F97" s="9">
        <v>2</v>
      </c>
      <c r="G97" s="16">
        <f>F97*E97</f>
        <v>2060.21</v>
      </c>
      <c r="H97" s="20">
        <f>G97</f>
        <v>2060.21</v>
      </c>
      <c r="I97" s="16">
        <v>0</v>
      </c>
      <c r="J97" s="16">
        <v>0</v>
      </c>
      <c r="K97" s="40">
        <f t="shared" ref="K97:K103" si="13">H97+I97+J97</f>
        <v>2060.21</v>
      </c>
      <c r="L97"/>
    </row>
    <row r="98" spans="1:12" ht="12.75" customHeight="1" x14ac:dyDescent="0.2">
      <c r="A98" s="6" t="s">
        <v>58</v>
      </c>
      <c r="B98" s="45" t="s">
        <v>61</v>
      </c>
      <c r="C98" s="8" t="s">
        <v>62</v>
      </c>
      <c r="D98" s="6" t="s">
        <v>11</v>
      </c>
      <c r="E98" s="9">
        <v>15</v>
      </c>
      <c r="F98" s="9">
        <v>6</v>
      </c>
      <c r="G98" s="16">
        <f>F98*E98</f>
        <v>90</v>
      </c>
      <c r="H98" s="20">
        <v>0</v>
      </c>
      <c r="I98" s="16">
        <f>G98</f>
        <v>90</v>
      </c>
      <c r="J98" s="16">
        <v>0</v>
      </c>
      <c r="K98" s="40">
        <f t="shared" si="13"/>
        <v>90</v>
      </c>
      <c r="L98"/>
    </row>
    <row r="99" spans="1:12" ht="25.5" customHeight="1" x14ac:dyDescent="0.2">
      <c r="A99" s="19" t="s">
        <v>63</v>
      </c>
      <c r="B99" s="48" t="s">
        <v>13</v>
      </c>
      <c r="C99" s="11"/>
      <c r="D99" s="67" t="s">
        <v>14</v>
      </c>
      <c r="E99" s="9">
        <v>14</v>
      </c>
      <c r="F99" s="9">
        <v>2</v>
      </c>
      <c r="G99" s="16">
        <f>E99*F99</f>
        <v>28</v>
      </c>
      <c r="H99" s="20">
        <f>G99</f>
        <v>28</v>
      </c>
      <c r="I99" s="16">
        <v>0</v>
      </c>
      <c r="J99" s="16">
        <v>0</v>
      </c>
      <c r="K99" s="40">
        <f t="shared" si="13"/>
        <v>28</v>
      </c>
      <c r="L99" s="81"/>
    </row>
    <row r="100" spans="1:12" ht="25.5" x14ac:dyDescent="0.2">
      <c r="A100" s="19" t="s">
        <v>63</v>
      </c>
      <c r="B100" s="67" t="s">
        <v>17</v>
      </c>
      <c r="C100" s="11"/>
      <c r="D100" s="17" t="s">
        <v>18</v>
      </c>
      <c r="E100" s="16">
        <v>7</v>
      </c>
      <c r="F100" s="9">
        <v>4</v>
      </c>
      <c r="G100" s="39">
        <f>E100*F100</f>
        <v>28</v>
      </c>
      <c r="H100" s="20">
        <f>G100</f>
        <v>28</v>
      </c>
      <c r="I100" s="16">
        <v>0</v>
      </c>
      <c r="J100" s="16">
        <v>0</v>
      </c>
      <c r="K100" s="40">
        <f t="shared" si="13"/>
        <v>28</v>
      </c>
      <c r="L100" s="81"/>
    </row>
    <row r="101" spans="1:12" ht="25.5" x14ac:dyDescent="0.2">
      <c r="A101" s="19" t="s">
        <v>66</v>
      </c>
      <c r="B101" s="67" t="s">
        <v>28</v>
      </c>
      <c r="C101" s="11" t="s">
        <v>29</v>
      </c>
      <c r="D101" s="73" t="s">
        <v>30</v>
      </c>
      <c r="E101" s="16">
        <v>1681.9</v>
      </c>
      <c r="F101" s="74">
        <f>1/3</f>
        <v>0.33333333333333331</v>
      </c>
      <c r="G101" s="16">
        <f>E101*F101</f>
        <v>560.63333333333333</v>
      </c>
      <c r="H101" s="20">
        <v>0</v>
      </c>
      <c r="I101" s="16">
        <v>0</v>
      </c>
      <c r="J101" s="16">
        <f>G101</f>
        <v>560.63333333333333</v>
      </c>
      <c r="K101" s="40">
        <f t="shared" si="13"/>
        <v>560.63333333333333</v>
      </c>
      <c r="L101" s="81"/>
    </row>
    <row r="102" spans="1:12" ht="25.5" x14ac:dyDescent="0.2">
      <c r="A102" s="19" t="s">
        <v>66</v>
      </c>
      <c r="B102" s="67" t="s">
        <v>31</v>
      </c>
      <c r="C102" s="11" t="s">
        <v>32</v>
      </c>
      <c r="D102" s="73" t="s">
        <v>33</v>
      </c>
      <c r="E102" s="16">
        <v>801.02</v>
      </c>
      <c r="F102" s="19">
        <v>1</v>
      </c>
      <c r="G102" s="16">
        <f>E102*F102</f>
        <v>801.02</v>
      </c>
      <c r="H102" s="20">
        <v>0</v>
      </c>
      <c r="I102" s="16">
        <v>0</v>
      </c>
      <c r="J102" s="16">
        <f>G102</f>
        <v>801.02</v>
      </c>
      <c r="K102" s="40">
        <f t="shared" si="13"/>
        <v>801.02</v>
      </c>
    </row>
    <row r="103" spans="1:12" x14ac:dyDescent="0.2">
      <c r="A103" s="19" t="s">
        <v>73</v>
      </c>
      <c r="B103" s="67" t="s">
        <v>35</v>
      </c>
      <c r="C103" s="21" t="s">
        <v>36</v>
      </c>
      <c r="D103" s="75" t="s">
        <v>37</v>
      </c>
      <c r="E103" s="16">
        <v>8.9539999999999995E-2</v>
      </c>
      <c r="F103" s="19">
        <v>8000</v>
      </c>
      <c r="G103" s="16">
        <f>E103*F103</f>
        <v>716.31999999999994</v>
      </c>
      <c r="H103" s="20">
        <v>0</v>
      </c>
      <c r="I103" s="16">
        <v>0</v>
      </c>
      <c r="J103" s="16">
        <f>G103</f>
        <v>716.31999999999994</v>
      </c>
      <c r="K103" s="40">
        <f t="shared" si="13"/>
        <v>716.31999999999994</v>
      </c>
    </row>
    <row r="104" spans="1:12" ht="27.75" customHeight="1" x14ac:dyDescent="0.2">
      <c r="A104" s="68" t="s">
        <v>56</v>
      </c>
      <c r="B104" s="138" t="s">
        <v>79</v>
      </c>
      <c r="C104" s="138"/>
      <c r="D104" s="138"/>
      <c r="E104" s="138"/>
      <c r="F104" s="138"/>
      <c r="G104" s="35">
        <f>SUM(G105:G108)</f>
        <v>2236.21</v>
      </c>
      <c r="H104" s="35">
        <f>SUM(H105:H108)</f>
        <v>1086.1099999999999</v>
      </c>
      <c r="I104" s="35">
        <f>SUM(I105:I108)</f>
        <v>1150.1099999999999</v>
      </c>
      <c r="J104" s="35">
        <f>SUM(J105:J108)</f>
        <v>0</v>
      </c>
      <c r="K104" s="35">
        <f>SUM(K105:K108)</f>
        <v>2236.2199999999998</v>
      </c>
    </row>
    <row r="105" spans="1:12" x14ac:dyDescent="0.2">
      <c r="A105" s="6" t="s">
        <v>58</v>
      </c>
      <c r="B105" s="45" t="s">
        <v>59</v>
      </c>
      <c r="C105" s="8" t="s">
        <v>9</v>
      </c>
      <c r="D105" s="6" t="s">
        <v>10</v>
      </c>
      <c r="E105" s="9">
        <f>2060.21/2</f>
        <v>1030.105</v>
      </c>
      <c r="F105" s="9">
        <v>2</v>
      </c>
      <c r="G105" s="16">
        <f>E105*F105</f>
        <v>2060.21</v>
      </c>
      <c r="H105" s="20">
        <f>1030.11</f>
        <v>1030.1099999999999</v>
      </c>
      <c r="I105" s="16">
        <f>1030.11</f>
        <v>1030.1099999999999</v>
      </c>
      <c r="J105" s="16">
        <v>0</v>
      </c>
      <c r="K105" s="40">
        <f t="shared" ref="K105:K112" si="14">H105+I105+J105</f>
        <v>2060.2199999999998</v>
      </c>
    </row>
    <row r="106" spans="1:12" x14ac:dyDescent="0.2">
      <c r="A106" s="6" t="s">
        <v>58</v>
      </c>
      <c r="B106" s="45" t="s">
        <v>61</v>
      </c>
      <c r="C106" s="8" t="s">
        <v>62</v>
      </c>
      <c r="D106" s="6" t="s">
        <v>11</v>
      </c>
      <c r="E106" s="9">
        <v>15</v>
      </c>
      <c r="F106" s="9">
        <v>8</v>
      </c>
      <c r="G106" s="16">
        <f>E106*F106</f>
        <v>120</v>
      </c>
      <c r="H106" s="20">
        <v>0</v>
      </c>
      <c r="I106" s="16">
        <f>G106</f>
        <v>120</v>
      </c>
      <c r="J106" s="16">
        <v>0</v>
      </c>
      <c r="K106" s="40">
        <f t="shared" si="14"/>
        <v>120</v>
      </c>
    </row>
    <row r="107" spans="1:12" ht="25.5" x14ac:dyDescent="0.2">
      <c r="A107" s="19" t="s">
        <v>63</v>
      </c>
      <c r="B107" s="48" t="s">
        <v>13</v>
      </c>
      <c r="C107" s="11"/>
      <c r="D107" s="67" t="s">
        <v>14</v>
      </c>
      <c r="E107" s="9">
        <v>14</v>
      </c>
      <c r="F107" s="9">
        <v>2</v>
      </c>
      <c r="G107" s="16">
        <f>E107*F107</f>
        <v>28</v>
      </c>
      <c r="H107" s="20">
        <f>G107</f>
        <v>28</v>
      </c>
      <c r="I107" s="16">
        <v>0</v>
      </c>
      <c r="J107" s="16">
        <v>0</v>
      </c>
      <c r="K107" s="40">
        <f t="shared" si="14"/>
        <v>28</v>
      </c>
    </row>
    <row r="108" spans="1:12" ht="25.5" x14ac:dyDescent="0.2">
      <c r="A108" s="19" t="s">
        <v>63</v>
      </c>
      <c r="B108" s="67" t="s">
        <v>17</v>
      </c>
      <c r="C108" s="11"/>
      <c r="D108" s="17" t="s">
        <v>18</v>
      </c>
      <c r="E108" s="16">
        <v>7</v>
      </c>
      <c r="F108" s="9">
        <v>4</v>
      </c>
      <c r="G108" s="39">
        <f>E108*F108</f>
        <v>28</v>
      </c>
      <c r="H108" s="20">
        <f>G108</f>
        <v>28</v>
      </c>
      <c r="I108" s="16">
        <v>0</v>
      </c>
      <c r="J108" s="16">
        <v>0</v>
      </c>
      <c r="K108" s="40">
        <f t="shared" si="14"/>
        <v>28</v>
      </c>
    </row>
    <row r="109" spans="1:12" x14ac:dyDescent="0.2">
      <c r="A109" s="82" t="s">
        <v>80</v>
      </c>
      <c r="B109" s="139"/>
      <c r="C109" s="139"/>
      <c r="D109" s="139"/>
      <c r="E109" s="139"/>
      <c r="F109" s="139"/>
      <c r="G109" s="83">
        <f>G5+G52+G88</f>
        <v>52218.69</v>
      </c>
      <c r="H109" s="84">
        <f>H5+H52+H88</f>
        <v>40827.600000000006</v>
      </c>
      <c r="I109" s="85">
        <f>I5+I52+I88</f>
        <v>5560.11</v>
      </c>
      <c r="J109" s="85">
        <f>J5+J52+J88</f>
        <v>5830.99</v>
      </c>
      <c r="K109" s="85">
        <f t="shared" si="14"/>
        <v>52218.700000000004</v>
      </c>
    </row>
    <row r="110" spans="1:12" ht="16.5" customHeight="1" x14ac:dyDescent="0.2">
      <c r="A110" s="86" t="s">
        <v>40</v>
      </c>
      <c r="B110" s="140"/>
      <c r="C110" s="140"/>
      <c r="D110" s="140"/>
      <c r="E110" s="140"/>
      <c r="F110" s="140"/>
      <c r="G110" s="16">
        <f>H109/10</f>
        <v>4082.7600000000007</v>
      </c>
      <c r="H110" s="87">
        <f>G110</f>
        <v>4082.7600000000007</v>
      </c>
      <c r="I110" s="67"/>
      <c r="J110" s="67"/>
      <c r="K110" s="40">
        <f t="shared" si="14"/>
        <v>4082.7600000000007</v>
      </c>
    </row>
    <row r="111" spans="1:12" x14ac:dyDescent="0.2">
      <c r="A111" s="82" t="s">
        <v>81</v>
      </c>
      <c r="B111" s="137"/>
      <c r="C111" s="137"/>
      <c r="D111" s="137"/>
      <c r="E111" s="137"/>
      <c r="F111" s="137"/>
      <c r="G111" s="83">
        <f>G110</f>
        <v>4082.7600000000007</v>
      </c>
      <c r="H111" s="83">
        <f>H110</f>
        <v>4082.7600000000007</v>
      </c>
      <c r="I111" s="83">
        <f>I110</f>
        <v>0</v>
      </c>
      <c r="J111" s="83">
        <f>J110</f>
        <v>0</v>
      </c>
      <c r="K111" s="83">
        <f t="shared" si="14"/>
        <v>4082.7600000000007</v>
      </c>
    </row>
    <row r="112" spans="1:12" ht="12.75" customHeight="1" x14ac:dyDescent="0.2">
      <c r="A112" s="137" t="s">
        <v>82</v>
      </c>
      <c r="B112" s="137"/>
      <c r="C112" s="137"/>
      <c r="D112" s="137"/>
      <c r="E112" s="137"/>
      <c r="F112" s="137"/>
      <c r="G112" s="83">
        <f>G109+G111</f>
        <v>56301.450000000004</v>
      </c>
      <c r="H112" s="83">
        <f>H109+H111</f>
        <v>44910.360000000008</v>
      </c>
      <c r="I112" s="83">
        <f>I109+I111</f>
        <v>5560.11</v>
      </c>
      <c r="J112" s="83">
        <f>J109+J111</f>
        <v>5830.99</v>
      </c>
      <c r="K112" s="83">
        <f t="shared" si="14"/>
        <v>56301.460000000006</v>
      </c>
    </row>
  </sheetData>
  <autoFilter ref="A4:K112"/>
  <mergeCells count="32">
    <mergeCell ref="A112:F112"/>
    <mergeCell ref="B96:F96"/>
    <mergeCell ref="B104:F104"/>
    <mergeCell ref="B109:F109"/>
    <mergeCell ref="B110:F110"/>
    <mergeCell ref="B111:F111"/>
    <mergeCell ref="B68:F68"/>
    <mergeCell ref="B74:F74"/>
    <mergeCell ref="B83:F83"/>
    <mergeCell ref="B88:F88"/>
    <mergeCell ref="B89:F89"/>
    <mergeCell ref="B37:F37"/>
    <mergeCell ref="B45:F45"/>
    <mergeCell ref="B52:F52"/>
    <mergeCell ref="B53:F53"/>
    <mergeCell ref="B62:F62"/>
    <mergeCell ref="B5:F5"/>
    <mergeCell ref="B6:F6"/>
    <mergeCell ref="B13:F13"/>
    <mergeCell ref="B21:F21"/>
    <mergeCell ref="B27:F27"/>
    <mergeCell ref="A1:K1"/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51180555555555496" footer="0.51180555555555496"/>
  <pageSetup paperSize="9" scale="74" firstPageNumber="0" fitToWidth="0" orientation="landscape" verticalDpi="0" r:id="rId1"/>
  <rowBreaks count="1" manualBreakCount="1">
    <brk id="61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view="pageBreakPreview" zoomScaleNormal="100" workbookViewId="0">
      <selection activeCell="A20" sqref="A20"/>
    </sheetView>
  </sheetViews>
  <sheetFormatPr baseColWidth="10" defaultColWidth="9.140625" defaultRowHeight="14.25" x14ac:dyDescent="0.2"/>
  <cols>
    <col min="1" max="1" width="107" style="88"/>
    <col min="2" max="1025" width="11.140625" style="88"/>
  </cols>
  <sheetData>
    <row r="1" spans="1:1024" ht="18.75" customHeight="1" x14ac:dyDescent="0.2">
      <c r="A1" s="141" t="s">
        <v>83</v>
      </c>
      <c r="B1" s="141"/>
      <c r="C1" s="141"/>
      <c r="D1" s="141"/>
      <c r="E1" s="141"/>
      <c r="F1" s="141"/>
      <c r="G1" s="141"/>
      <c r="H1" s="141"/>
      <c r="I1" s="14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90" customFormat="1" ht="22.5" customHeight="1" x14ac:dyDescent="0.3">
      <c r="A2" s="141"/>
      <c r="B2" s="141"/>
      <c r="C2" s="141"/>
      <c r="D2" s="141"/>
      <c r="E2" s="141"/>
      <c r="F2" s="141"/>
      <c r="G2" s="141"/>
      <c r="H2" s="141"/>
      <c r="I2" s="141"/>
      <c r="J2" s="89"/>
      <c r="K2" s="89"/>
    </row>
    <row r="3" spans="1:1024" ht="24" customHeight="1" x14ac:dyDescent="0.3">
      <c r="A3" s="91" t="s">
        <v>84</v>
      </c>
      <c r="B3" s="92">
        <v>1</v>
      </c>
      <c r="C3" s="92">
        <v>2</v>
      </c>
      <c r="D3" s="92">
        <v>3</v>
      </c>
      <c r="E3" s="92">
        <v>4</v>
      </c>
      <c r="F3" s="92">
        <v>1</v>
      </c>
      <c r="G3" s="92">
        <v>2</v>
      </c>
      <c r="H3" s="92">
        <v>3</v>
      </c>
      <c r="I3" s="93">
        <v>4</v>
      </c>
      <c r="J3"/>
      <c r="K3"/>
      <c r="L3"/>
    </row>
    <row r="4" spans="1:1024" ht="43.35" customHeight="1" x14ac:dyDescent="0.2">
      <c r="A4" s="142" t="s">
        <v>96</v>
      </c>
      <c r="B4" s="143"/>
      <c r="C4" s="143"/>
      <c r="D4" s="143"/>
      <c r="E4" s="143"/>
      <c r="F4" s="143"/>
      <c r="G4" s="143"/>
      <c r="H4" s="143"/>
      <c r="I4" s="143"/>
      <c r="J4" s="94"/>
      <c r="K4" s="94"/>
      <c r="L4"/>
    </row>
    <row r="5" spans="1:1024" ht="18.75" x14ac:dyDescent="0.2">
      <c r="A5" s="95" t="s">
        <v>57</v>
      </c>
      <c r="B5" s="96" t="s">
        <v>85</v>
      </c>
      <c r="C5" s="96" t="s">
        <v>85</v>
      </c>
      <c r="D5" s="97" t="s">
        <v>85</v>
      </c>
      <c r="E5" s="97" t="s">
        <v>85</v>
      </c>
      <c r="F5" s="97" t="s">
        <v>85</v>
      </c>
      <c r="G5" s="97" t="s">
        <v>85</v>
      </c>
      <c r="H5" s="97" t="s">
        <v>85</v>
      </c>
      <c r="I5" s="97" t="s">
        <v>85</v>
      </c>
      <c r="J5"/>
      <c r="K5"/>
      <c r="L5"/>
    </row>
    <row r="6" spans="1:1024" ht="30" x14ac:dyDescent="0.25">
      <c r="A6" s="98" t="s">
        <v>64</v>
      </c>
      <c r="B6" s="99" t="s">
        <v>85</v>
      </c>
      <c r="C6" s="100"/>
      <c r="D6" s="101"/>
      <c r="E6" s="97"/>
      <c r="F6" s="97" t="s">
        <v>85</v>
      </c>
      <c r="G6" s="100"/>
      <c r="H6" s="100"/>
      <c r="I6" s="102"/>
      <c r="J6"/>
      <c r="K6"/>
      <c r="L6" s="103"/>
    </row>
    <row r="7" spans="1:1024" ht="30" x14ac:dyDescent="0.25">
      <c r="A7" s="98" t="s">
        <v>86</v>
      </c>
      <c r="B7" s="99" t="s">
        <v>85</v>
      </c>
      <c r="C7" s="100"/>
      <c r="D7" s="101"/>
      <c r="E7" s="97" t="s">
        <v>85</v>
      </c>
      <c r="F7" s="97"/>
      <c r="G7" s="97"/>
      <c r="H7" s="100"/>
      <c r="I7" s="102"/>
      <c r="J7"/>
      <c r="K7"/>
    </row>
    <row r="8" spans="1:1024" ht="18.75" x14ac:dyDescent="0.25">
      <c r="A8" s="104" t="s">
        <v>68</v>
      </c>
      <c r="B8" s="105"/>
      <c r="C8" s="105"/>
      <c r="D8" s="106"/>
      <c r="E8" s="97" t="s">
        <v>85</v>
      </c>
      <c r="F8" s="96" t="s">
        <v>85</v>
      </c>
      <c r="G8" s="96"/>
      <c r="H8" s="96"/>
      <c r="I8" s="107"/>
      <c r="J8"/>
      <c r="K8"/>
    </row>
    <row r="9" spans="1:1024" ht="30" x14ac:dyDescent="0.25">
      <c r="A9" s="98" t="s">
        <v>69</v>
      </c>
      <c r="B9" s="100"/>
      <c r="C9" s="99" t="s">
        <v>85</v>
      </c>
      <c r="D9" s="100"/>
      <c r="E9" s="100"/>
      <c r="F9" s="97" t="s">
        <v>85</v>
      </c>
      <c r="G9" s="97" t="s">
        <v>85</v>
      </c>
      <c r="H9" s="97"/>
      <c r="I9" s="99" t="s">
        <v>85</v>
      </c>
      <c r="J9"/>
      <c r="K9"/>
    </row>
    <row r="10" spans="1:1024" ht="18.75" x14ac:dyDescent="0.25">
      <c r="A10" s="98" t="s">
        <v>87</v>
      </c>
      <c r="B10" s="100"/>
      <c r="C10" s="100"/>
      <c r="D10" s="100"/>
      <c r="E10" s="97" t="s">
        <v>85</v>
      </c>
      <c r="F10" s="100"/>
      <c r="G10" s="97"/>
      <c r="H10" s="97"/>
      <c r="I10" s="97" t="s">
        <v>85</v>
      </c>
      <c r="J10"/>
      <c r="K10"/>
    </row>
    <row r="11" spans="1:1024" ht="36.75" customHeight="1" x14ac:dyDescent="0.25">
      <c r="A11" s="144" t="s">
        <v>97</v>
      </c>
      <c r="B11" s="144"/>
      <c r="C11" s="144"/>
      <c r="D11" s="144"/>
      <c r="E11" s="144"/>
      <c r="F11" s="144"/>
      <c r="G11" s="144"/>
      <c r="H11" s="144"/>
      <c r="I11" s="144"/>
      <c r="J11" s="108"/>
      <c r="K11" s="108"/>
    </row>
    <row r="12" spans="1:1024" ht="30" x14ac:dyDescent="0.2">
      <c r="A12" s="98" t="s">
        <v>88</v>
      </c>
      <c r="B12" s="97" t="s">
        <v>85</v>
      </c>
      <c r="C12" s="97" t="s">
        <v>85</v>
      </c>
      <c r="D12" s="109"/>
      <c r="E12" s="109"/>
      <c r="F12" s="109"/>
      <c r="G12" s="110"/>
      <c r="H12" s="109"/>
      <c r="I12" s="111"/>
      <c r="J12"/>
      <c r="K12"/>
    </row>
    <row r="13" spans="1:1024" ht="30" x14ac:dyDescent="0.25">
      <c r="A13" s="112" t="s">
        <v>89</v>
      </c>
      <c r="B13" s="109"/>
      <c r="C13" s="113"/>
      <c r="D13" s="114"/>
      <c r="E13" s="115"/>
      <c r="F13" s="116" t="s">
        <v>85</v>
      </c>
      <c r="G13" s="100"/>
      <c r="H13" s="100"/>
      <c r="I13" s="102"/>
      <c r="J13"/>
      <c r="K13"/>
    </row>
    <row r="14" spans="1:1024" ht="30" x14ac:dyDescent="0.25">
      <c r="A14" s="117" t="s">
        <v>90</v>
      </c>
      <c r="B14" s="100"/>
      <c r="C14" s="118"/>
      <c r="D14" s="119" t="s">
        <v>85</v>
      </c>
      <c r="E14" s="120"/>
      <c r="F14" s="120"/>
      <c r="G14" s="99" t="s">
        <v>85</v>
      </c>
      <c r="H14" s="109"/>
      <c r="I14" s="111"/>
      <c r="J14"/>
      <c r="K14"/>
    </row>
    <row r="15" spans="1:1024" ht="30" x14ac:dyDescent="0.25">
      <c r="A15" s="117" t="s">
        <v>91</v>
      </c>
      <c r="B15" s="100"/>
      <c r="C15" s="121" t="s">
        <v>85</v>
      </c>
      <c r="D15" s="109"/>
      <c r="E15" s="97" t="s">
        <v>85</v>
      </c>
      <c r="F15" s="97" t="s">
        <v>85</v>
      </c>
      <c r="G15" s="99" t="s">
        <v>85</v>
      </c>
      <c r="H15" s="109"/>
      <c r="I15" s="102"/>
      <c r="J15"/>
      <c r="K15"/>
    </row>
    <row r="16" spans="1:1024" ht="18.75" x14ac:dyDescent="0.25">
      <c r="A16" s="117" t="s">
        <v>92</v>
      </c>
      <c r="B16" s="100"/>
      <c r="C16" s="113"/>
      <c r="D16" s="114"/>
      <c r="E16" s="114"/>
      <c r="F16" s="114"/>
      <c r="G16" s="99" t="s">
        <v>85</v>
      </c>
      <c r="H16" s="109"/>
      <c r="I16" s="111"/>
      <c r="J16"/>
      <c r="K16"/>
    </row>
    <row r="17" spans="1:11" ht="30" customHeight="1" x14ac:dyDescent="0.25">
      <c r="A17" s="145" t="s">
        <v>98</v>
      </c>
      <c r="B17" s="145"/>
      <c r="C17" s="145"/>
      <c r="D17" s="145"/>
      <c r="E17" s="145"/>
      <c r="F17" s="145"/>
      <c r="G17" s="145"/>
      <c r="H17" s="145"/>
      <c r="I17" s="145"/>
      <c r="J17" s="108"/>
      <c r="K17" s="108"/>
    </row>
    <row r="18" spans="1:11" ht="30" x14ac:dyDescent="0.25">
      <c r="A18" s="122" t="s">
        <v>78</v>
      </c>
      <c r="B18" s="100"/>
      <c r="C18" s="100"/>
      <c r="D18" s="97" t="s">
        <v>85</v>
      </c>
      <c r="E18" s="97" t="s">
        <v>85</v>
      </c>
      <c r="F18" s="97" t="s">
        <v>85</v>
      </c>
      <c r="G18" s="97" t="s">
        <v>85</v>
      </c>
      <c r="H18" s="97" t="s">
        <v>85</v>
      </c>
      <c r="I18" s="97" t="s">
        <v>85</v>
      </c>
    </row>
    <row r="19" spans="1:11" ht="33.75" customHeight="1" x14ac:dyDescent="0.25">
      <c r="A19" s="123" t="s">
        <v>100</v>
      </c>
      <c r="B19" s="100"/>
      <c r="C19" s="100"/>
      <c r="D19" s="100"/>
      <c r="E19" s="100"/>
      <c r="F19" s="109"/>
      <c r="G19" s="100"/>
      <c r="H19" s="97" t="s">
        <v>85</v>
      </c>
      <c r="I19" s="102"/>
    </row>
    <row r="20" spans="1:11" ht="30" x14ac:dyDescent="0.25">
      <c r="A20" s="123" t="s">
        <v>93</v>
      </c>
      <c r="B20" s="100"/>
      <c r="C20" s="100"/>
      <c r="D20" s="97" t="s">
        <v>85</v>
      </c>
      <c r="E20" s="100"/>
      <c r="F20" s="109"/>
      <c r="G20" s="109"/>
      <c r="H20" s="97" t="s">
        <v>85</v>
      </c>
      <c r="I20" s="102"/>
    </row>
  </sheetData>
  <mergeCells count="4">
    <mergeCell ref="A1:I2"/>
    <mergeCell ref="A4:I4"/>
    <mergeCell ref="A11:I11"/>
    <mergeCell ref="A17:I17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UNIFICADO</vt:lpstr>
      <vt:lpstr>presupuesto por actividades</vt:lpstr>
      <vt:lpstr>cronograma</vt:lpstr>
      <vt:lpstr>'presupuesto por actividades'!_FilterDatabase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x541</dc:creator>
  <cp:lastModifiedBy>Oskar</cp:lastModifiedBy>
  <cp:revision>2</cp:revision>
  <cp:lastPrinted>2019-02-28T10:21:52Z</cp:lastPrinted>
  <dcterms:created xsi:type="dcterms:W3CDTF">2018-04-05T13:47:49Z</dcterms:created>
  <dcterms:modified xsi:type="dcterms:W3CDTF">2020-01-17T14:15:08Z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